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firstSheet="1" activeTab="1"/>
  </bookViews>
  <sheets>
    <sheet name="смета в рСТ" sheetId="1" state="hidden" r:id="rId1"/>
    <sheet name="форма на сайт" sheetId="2" r:id="rId2"/>
    <sheet name="расходы на ремонт ос" sheetId="3" state="hidden" r:id="rId3"/>
    <sheet name="техприс" sheetId="4" state="hidden" r:id="rId4"/>
    <sheet name="прочие" sheetId="5" state="hidden" r:id="rId5"/>
    <sheet name="строка 600 и 220" sheetId="6" state="hidden" r:id="rId6"/>
  </sheets>
  <definedNames>
    <definedName name="_xlnm.Print_Area" localSheetId="1">'форма на сайт'!$A$1:$BE$155</definedName>
  </definedNames>
  <calcPr fullCalcOnLoad="1"/>
</workbook>
</file>

<file path=xl/sharedStrings.xml><?xml version="1.0" encoding="utf-8"?>
<sst xmlns="http://schemas.openxmlformats.org/spreadsheetml/2006/main" count="1552" uniqueCount="636">
  <si>
    <t>Показатель</t>
  </si>
  <si>
    <t>-</t>
  </si>
  <si>
    <t>Расходы на оплату труда</t>
  </si>
  <si>
    <t>Расходы на страхование</t>
  </si>
  <si>
    <t>Плата за аренду имущества</t>
  </si>
  <si>
    <t>Налог на прибыль</t>
  </si>
  <si>
    <t>Справочно: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</si>
  <si>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</si>
  <si>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</si>
  <si>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Общество с ограниченной ответственностью "Электротеплосеть"</t>
  </si>
  <si>
    <t>1308082103</t>
  </si>
  <si>
    <t>Чиняев А.А.</t>
  </si>
  <si>
    <t>2023 год</t>
  </si>
  <si>
    <t>4</t>
  </si>
  <si>
    <t>5</t>
  </si>
  <si>
    <t>9</t>
  </si>
  <si>
    <t>10</t>
  </si>
  <si>
    <t>1Услуга по передаче электроэнергии</t>
  </si>
  <si>
    <t>Введение режима ограничения электропотребления</t>
  </si>
  <si>
    <t>Выдача технических условий</t>
  </si>
  <si>
    <t>Переоформление документов о технологическом присоединении</t>
  </si>
  <si>
    <t>Повторное подключение</t>
  </si>
  <si>
    <t>Совместная подвеска</t>
  </si>
  <si>
    <t>Техническое обслуживание объектов ЭСХ</t>
  </si>
  <si>
    <t>Услуга по обслуживанию уличного освещений</t>
  </si>
  <si>
    <t>Услуги генератора</t>
  </si>
  <si>
    <t>Услуги по ремонту водонапорной башни</t>
  </si>
  <si>
    <t>Услуги спецтехники</t>
  </si>
  <si>
    <t>Электроизмерение</t>
  </si>
  <si>
    <t>Электромонтажные работы</t>
  </si>
  <si>
    <t>Итого</t>
  </si>
  <si>
    <t xml:space="preserve"> Фактическая смета затрат на услугу по передаче электроэнергии (без учета корректировок) ООО "Электротеплосеть" за  2023 года </t>
  </si>
  <si>
    <t>Утверждено ГКТ РМ    на 2023 год</t>
  </si>
  <si>
    <t>Фактические за 2023 год</t>
  </si>
  <si>
    <t>Подконтрольные расходы организации (ПР)</t>
  </si>
  <si>
    <t xml:space="preserve">Численность </t>
  </si>
  <si>
    <t>Среднемесячная заработная плата</t>
  </si>
  <si>
    <t>Материалы</t>
  </si>
  <si>
    <t>2.1</t>
  </si>
  <si>
    <t>Сырье, основные материалы</t>
  </si>
  <si>
    <t>2.2</t>
  </si>
  <si>
    <t>Запчасти</t>
  </si>
  <si>
    <t>2.3</t>
  </si>
  <si>
    <t xml:space="preserve">Спецодежда </t>
  </si>
  <si>
    <t>2.4</t>
  </si>
  <si>
    <t>Хозинветарь</t>
  </si>
  <si>
    <t>2.5</t>
  </si>
  <si>
    <t>ГСМ</t>
  </si>
  <si>
    <t>Ремонт основных фондов</t>
  </si>
  <si>
    <t>Другие обоснованные подконтрольные расходы, в том числе:</t>
  </si>
  <si>
    <t>4.1</t>
  </si>
  <si>
    <t>Работы и услуги производственного характера</t>
  </si>
  <si>
    <t>4.1.1</t>
  </si>
  <si>
    <t>услуги сторонних организаций по содержанию сетей</t>
  </si>
  <si>
    <t>4.1.2</t>
  </si>
  <si>
    <t>транспортные услуги</t>
  </si>
  <si>
    <t>4.1.3</t>
  </si>
  <si>
    <t>услуги по ремонту основных средств</t>
  </si>
  <si>
    <t>4.2</t>
  </si>
  <si>
    <t>Работы и услуги непроизводственного характера</t>
  </si>
  <si>
    <t>4.2.1</t>
  </si>
  <si>
    <t xml:space="preserve">информационные, консультационные, аудиторские и юридические услуги </t>
  </si>
  <si>
    <t>4.2.2</t>
  </si>
  <si>
    <t>услуги по охране помещений</t>
  </si>
  <si>
    <t>4.2.3</t>
  </si>
  <si>
    <t>канцтовары</t>
  </si>
  <si>
    <t>4.2.4</t>
  </si>
  <si>
    <t>рекламно-информ. услуги</t>
  </si>
  <si>
    <t>4.2.5</t>
  </si>
  <si>
    <t>почтовые расходы</t>
  </si>
  <si>
    <t>4.2.6</t>
  </si>
  <si>
    <t>оргтехника</t>
  </si>
  <si>
    <t>4.2.7</t>
  </si>
  <si>
    <t>обслуживание транспортных средств</t>
  </si>
  <si>
    <t>4.2.8</t>
  </si>
  <si>
    <t>услуги связи</t>
  </si>
  <si>
    <t>4.2.9</t>
  </si>
  <si>
    <t>затраты на охрану труда</t>
  </si>
  <si>
    <t>4.2.10</t>
  </si>
  <si>
    <t>газеты, научная литература</t>
  </si>
  <si>
    <t>4.2.11</t>
  </si>
  <si>
    <t>услуги по обслуживанию ККМ, компьютеров, СТС "Гарант", программ</t>
  </si>
  <si>
    <t>4.2.12</t>
  </si>
  <si>
    <t>публикации статей в СМИ</t>
  </si>
  <si>
    <t>4.2.13</t>
  </si>
  <si>
    <t>услуги в области пожарной безопасности</t>
  </si>
  <si>
    <t>4.2.14</t>
  </si>
  <si>
    <t>Эл.энергия на хоз.нужды</t>
  </si>
  <si>
    <t>4.3</t>
  </si>
  <si>
    <t>Обеспечение нормальных условий труда и техники безопасности</t>
  </si>
  <si>
    <t>4.4.</t>
  </si>
  <si>
    <t>Расходы на командировки</t>
  </si>
  <si>
    <t>4.5</t>
  </si>
  <si>
    <t>Расходы на обучение персонала</t>
  </si>
  <si>
    <t>4.6</t>
  </si>
  <si>
    <t>Расходы на услуги банков</t>
  </si>
  <si>
    <t>Прочие обоснованные подконтрольные расходы</t>
  </si>
  <si>
    <t>4.8.1</t>
  </si>
  <si>
    <t>Расходы по проектированию санитарно-защитных зон</t>
  </si>
  <si>
    <t>4.8.2</t>
  </si>
  <si>
    <t>Программа энергосбережения</t>
  </si>
  <si>
    <t>4.8.3</t>
  </si>
  <si>
    <t>Мероприятия по антитеррору</t>
  </si>
  <si>
    <t>4.8.4</t>
  </si>
  <si>
    <t>Тех.обслуживание ВЛ-35 кВ "Выша"</t>
  </si>
  <si>
    <t>4.8.5</t>
  </si>
  <si>
    <t>Членские взносы в СРО</t>
  </si>
  <si>
    <t>4.8.6</t>
  </si>
  <si>
    <t>Прочие</t>
  </si>
  <si>
    <t>Расходы из прибыли, в том числе:</t>
  </si>
  <si>
    <t>5.1</t>
  </si>
  <si>
    <t>Расходы социального характера</t>
  </si>
  <si>
    <t>5.2</t>
  </si>
  <si>
    <t>Прочие обоснованные расходы из прибыли</t>
  </si>
  <si>
    <t xml:space="preserve">ИТОГО подконтрольные расходы </t>
  </si>
  <si>
    <t>Неподконтрольные расходы организации (НР)</t>
  </si>
  <si>
    <t>Амортизация основных средств и нематериальных активов</t>
  </si>
  <si>
    <t>Отчисления на социальные нужды</t>
  </si>
  <si>
    <t>Расходы на содержание зданий и помещений (по регулируемым тарифам)</t>
  </si>
  <si>
    <t>3.1</t>
  </si>
  <si>
    <t>Теплоэнергия</t>
  </si>
  <si>
    <t>3.2</t>
  </si>
  <si>
    <t>Водоснабжение и канализация</t>
  </si>
  <si>
    <t>3.3</t>
  </si>
  <si>
    <t>Вызов ТБО</t>
  </si>
  <si>
    <t>Налоги и сборы, в том числе:</t>
  </si>
  <si>
    <t>Транспортный налог</t>
  </si>
  <si>
    <t>Налог на имущество</t>
  </si>
  <si>
    <t>Плата за негативное воздействие на окружающую среду</t>
  </si>
  <si>
    <t>4.4</t>
  </si>
  <si>
    <t>Плата за аренду (имущества, земли, электросетевого оборудования)</t>
  </si>
  <si>
    <t>аренда электросетевого оборудования</t>
  </si>
  <si>
    <t>финансовая аренда (лизинг)</t>
  </si>
  <si>
    <t>5.3</t>
  </si>
  <si>
    <t>арендная плата земли</t>
  </si>
  <si>
    <t>Прочие обоснованные неподконтрольные расходы</t>
  </si>
  <si>
    <t>Капитальные вложения производственного характера из прибыли</t>
  </si>
  <si>
    <t>Расходы, связанные с компенсацией выпадающих доходов от льготного технологического присоединения</t>
  </si>
  <si>
    <t>8.1</t>
  </si>
  <si>
    <t>расходы на организационно-технические мероприятия</t>
  </si>
  <si>
    <t>8.2</t>
  </si>
  <si>
    <t>расходы на строительство "последняя миля" для заявителей до 15 кВт</t>
  </si>
  <si>
    <t>расходы на установку приборов учета по льготному  техприсоединению</t>
  </si>
  <si>
    <t>8.3</t>
  </si>
  <si>
    <t>расходы на строительство "последняя миля" для заявителей до 150 кВт</t>
  </si>
  <si>
    <t>8.4</t>
  </si>
  <si>
    <t>расходы, связанные с компенсацией выпадающих доходов от льготного технологического присоединения по Решению Суда на 2022 г.</t>
  </si>
  <si>
    <t>Расходы по противодействию распространения короновирусной инфекции</t>
  </si>
  <si>
    <t>Расходы по обеспечению коммерческого учета эл.энергии (мощности) всего</t>
  </si>
  <si>
    <t>ИТОГО неподконтрольные расходы</t>
  </si>
  <si>
    <t xml:space="preserve">Расходы организации на содержание сетей </t>
  </si>
  <si>
    <t>Подконтрольные расходы</t>
  </si>
  <si>
    <t>Неподконтрольные расходы</t>
  </si>
  <si>
    <t>Результаты деятельности организации в период долгосрочного регулирования</t>
  </si>
  <si>
    <t>Корректировка 2022 года по формуле 3 п. 11 МУ № 98-э от 17.02.2012</t>
  </si>
  <si>
    <t>3.1.1</t>
  </si>
  <si>
    <t>Компенсация незапланированных расходов (со знаком "плюс") или полученного избытка (со знаком "минус"), выявленных по итогам 2022 года</t>
  </si>
  <si>
    <t>Корректировка подконтрольных расходов по результатам 2022 года</t>
  </si>
  <si>
    <t xml:space="preserve">Корректировка необходимой валовой выручки с учетом изменения полезного отпуска и цен на электрическую энергию за 2022 год                       </t>
  </si>
  <si>
    <t>Корректировка необходимой валовой выручки по доходам от осуществления регулируемой деятельности по п. 11 МУ № 98-э от 17.02.2012</t>
  </si>
  <si>
    <t>Корректировка неподконтрольных расходов по результатам 2022 года</t>
  </si>
  <si>
    <t>Корректировка приборов учета</t>
  </si>
  <si>
    <t>3.1.2</t>
  </si>
  <si>
    <t>Корректировка НВВ в связи с изменением (неисполнением) инвестиционной программы по результатам 2022 года</t>
  </si>
  <si>
    <t>Корректировка НВВ с учётом надёжности и качества оказываемых услуг по результатам 2022 года</t>
  </si>
  <si>
    <t>Анализ предыдущей ДПР 2015-2019 гг., в соотв. с  п. 7 Основ ценообразования</t>
  </si>
  <si>
    <t>Экономия расходов на оплату потерь за 2022 год в соответствии с постановлением Правительства от 07.03.2020 № 246</t>
  </si>
  <si>
    <t>Корректировка по решению Суда (предписанию ФАС России)</t>
  </si>
  <si>
    <t>Корректировка в связи с ограничением предельного уровня тарифа</t>
  </si>
  <si>
    <t>Корректировка по Экспертному заключению 2023 г. (Приборы учета)</t>
  </si>
  <si>
    <t>Учитываемая в 2024 году  величина распределяемых в целях сглаживания изменения тарифов исключаемых необоснованных доходов и расходов, выявленных в том числе по результатам проверки хозяйственной деятельности регулируемой организации(Вi распред)</t>
  </si>
  <si>
    <t>ИТОГО расходы на содержание электрических сетей</t>
  </si>
  <si>
    <t>Генеральный директор</t>
  </si>
  <si>
    <t>Ремонтая программа (Ремонт узлов ОД-110кВ,КЗ-110кВ,трансформатора Т2)</t>
  </si>
  <si>
    <t>Ремонтная программа (подряд) (ремонт помещения КРУН-10 кВ ПС-110/10 "Явас")</t>
  </si>
  <si>
    <t>Ремонтная программа (Ремонт и проверка в/в оборудования на ПС Ударный)</t>
  </si>
  <si>
    <t>Оборотно-сальдовая ведомость по счету 20 за 2023 г.</t>
  </si>
  <si>
    <t>Выводимые данные: 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</si>
  <si>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</si>
  <si>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</si>
  <si>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</si>
  <si>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</si>
  <si>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</si>
  <si>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</si>
  <si>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</si>
  <si>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Номенклатурные группы</t>
  </si>
  <si>
    <t>Статьи затрат</t>
  </si>
  <si>
    <t>20</t>
  </si>
  <si>
    <t>20.01</t>
  </si>
  <si>
    <t>Зубово-Полянский РЭС</t>
  </si>
  <si>
    <t>&lt;...&gt;</t>
  </si>
  <si>
    <t>(РБП) Обсл. ККМ, комп. прогр. (Код активации годового тарифа "Касса-онлайн" )</t>
  </si>
  <si>
    <t>(РБП) Обсл. ККМ, комп.прогр. (Обслуживание ККМ)</t>
  </si>
  <si>
    <t>(РБП) ОСАГО</t>
  </si>
  <si>
    <t>(РБП) Право использования СБИС для сдачи налоговой отчетности</t>
  </si>
  <si>
    <t>(РБП) Услуги по размещению информации (Поддержка оф.сайта, хостинг и тд)</t>
  </si>
  <si>
    <t>(РБП) ЭЦП</t>
  </si>
  <si>
    <t>Амортизация</t>
  </si>
  <si>
    <t>Антитеррор (огнетушители)</t>
  </si>
  <si>
    <t>Аренда земли</t>
  </si>
  <si>
    <t>Аренда спецтехники</t>
  </si>
  <si>
    <t>Водоснабжение</t>
  </si>
  <si>
    <t>Вывоз ТБО</t>
  </si>
  <si>
    <t>Доработка сайта (сопровождение личного кабинета)</t>
  </si>
  <si>
    <t>Заправка катриджей</t>
  </si>
  <si>
    <t>Инструмент</t>
  </si>
  <si>
    <t>Информационные услуги (Гарант)</t>
  </si>
  <si>
    <t>Канцтовары</t>
  </si>
  <si>
    <t>Командировочные расходы</t>
  </si>
  <si>
    <t>Командировочные расходы (проезд)</t>
  </si>
  <si>
    <t>Консультационные услуги</t>
  </si>
  <si>
    <t>Монтаж кондиционеров</t>
  </si>
  <si>
    <t>Обеспечение нормальных условий труда</t>
  </si>
  <si>
    <t>Обновление 1С (за полугодие)</t>
  </si>
  <si>
    <t>Обс. ККМ, комп. прог.(Обслуживание ККМ)</t>
  </si>
  <si>
    <t>Обсл. ККМ, комп. прог. (обновление 1С за 6 мес)</t>
  </si>
  <si>
    <t>Обсл. ККМ, комп. прог. (обновление 1С)</t>
  </si>
  <si>
    <t>Обсл. ККМ, комп. прог. (обновление Камин.Расчет заработной платы )</t>
  </si>
  <si>
    <t>Оплата труда</t>
  </si>
  <si>
    <t>Оргтехника</t>
  </si>
  <si>
    <t>Охрана труда (Предрейсовый медосмотр)</t>
  </si>
  <si>
    <t>Охрана труда (Услуги по оценке проф.рисков)</t>
  </si>
  <si>
    <t>Подписка на газеты</t>
  </si>
  <si>
    <t>Почтовые расходы</t>
  </si>
  <si>
    <t>Почтовые расходы (Материалы)</t>
  </si>
  <si>
    <t>Представительские расходы</t>
  </si>
  <si>
    <t>Программное обеспечение (Электронный документооборот (Контур.Диадок)</t>
  </si>
  <si>
    <t>ПЭ (хозспос.) (ЛЭП-0,4кВ №2  от ТП №1633 рп.З-Поляна  ул.Советская, Березовая, замена провода 1000м)</t>
  </si>
  <si>
    <t>ПЭ (хозспос.) (ЛЭП-0,4кВ №3 от ТП №0832 рп.З-Пол. ул.Комсомольская, ул.Приречная, замена пров 810 м)</t>
  </si>
  <si>
    <t>ПЭ (хозспособ) (ЛЭП-0,4кВ  от ТП 10/0,4кВ №0401, п.Сосновка,  ул.Лесная, замена провода  1км)</t>
  </si>
  <si>
    <t>ПЭ (хозспособ) (ЛЭП-0,4кВ  от ТП 10/0,4кВ №0402, п.Сосновка, ул.Садовая, замена провода 1км)</t>
  </si>
  <si>
    <t>ПЭ (хозспособ) (ЛЭП-0,4кВ  от ТП 10/0,4кВ №1301, п.Сосновка, ул.Школьная, замена провода 1км)</t>
  </si>
  <si>
    <t>ПЭ (хозспособ) (ЛЭП-0,4кВ  п.Дубитель ул.Заречная, Рабочая, Полевая, зам пров 950,  вводов 25)</t>
  </si>
  <si>
    <t>ПЭ (хозспособ) (ЛЭП-0,4кВ  рп.З.Поляна ул.Парковая до ул.Луговая,  замена провода 520,  вводов 20)</t>
  </si>
  <si>
    <t>ПЭ (хозспособ) (ЛЭП-0,4кВ  рп.Умет ул.Новая,  замена провода 1500 м, замена вводов 50 )</t>
  </si>
  <si>
    <t>ПЭ (хозспособ) (ЛЭП-0,4кВ №1  от ТП №1854 рп.З-Поляна ул.Электронная, зам. пров. 500м, вводов 18 шт)</t>
  </si>
  <si>
    <t>ПЭ (хозспособ) (ЛЭП-0,4кВ №1 от ТП №0721 рп.З-Поляна  ул.Н-Прибоя, замена провода 310м)</t>
  </si>
  <si>
    <t>ПЭ (хозспособ) (ЛЭП-0,4кВ №2  от ТП №ШР0904 с.Ширингуши, ул.Рабочая, замена провода 1000м)</t>
  </si>
  <si>
    <t>ПЭ (хозспособ) (ЛЭП-0,4кВ №2 от ТП №0711 рп.З-Поляна  ул.Ленинская, замена провода 450м)</t>
  </si>
  <si>
    <t>ПЭ (хозспособ) (ЛЭП-0,4кВ №2 от ТП №0722 рп.З-Поляна ул.Крупской, замена провода 520м, вводов 23 шт)</t>
  </si>
  <si>
    <t>ПЭ (хозспособ) (ЛЭП-0,4кВ №2 от ТП №1637 рп.З-Поляна  ул.Лермонтова, замена провода 600м)</t>
  </si>
  <si>
    <t>ПЭ (хозспособ) (ЛЭП-0,4кВ рп.Явас ул.Камаева,  замена провода 150м, замена вводов 15 шт)</t>
  </si>
  <si>
    <t>ПЭ (хозспособ) (ЛЭП-0,4кВ рп.Явас ул.Озерная,  замена провода 376м)</t>
  </si>
  <si>
    <t>ПЭ (хозспособ) (ЛЭП-0,4кВ рп.Явас ул.Садовая,  замена провода 350м)</t>
  </si>
  <si>
    <t>ПЭ (хозспособ) (ЛЭП-0,4кВ рп.Явас ул.Чернореченская,  замена провода 180м, замена вводов 15 шт)</t>
  </si>
  <si>
    <t>ПЭ (хозспособ) (ЛЭП-0,4кВ рп.Явас,ул.Набережная, замена провода 450м, замена вводов 25 шт.)</t>
  </si>
  <si>
    <t>Ремонт автомобилей ( ТО КАМАЗ)</t>
  </si>
  <si>
    <t>Ремонт автомобилей (ТО Дастер)</t>
  </si>
  <si>
    <t>Ремонт автомобиля (Дастер К663ХС)</t>
  </si>
  <si>
    <t>Ремонт автотранспорта (Мойка автомобиля)</t>
  </si>
  <si>
    <t>Ремонт и испытание трансформатора</t>
  </si>
  <si>
    <t>Ремонт картриджей</t>
  </si>
  <si>
    <t>Ремонт промышленной площадки ПС-110/10 Явас и участка подъездной дороги</t>
  </si>
  <si>
    <t>Ремонтная программа (хозспособ) ( ремонт ЛЭП-10 кВ "Ударный-Явас через Парцу")</t>
  </si>
  <si>
    <t>Ремонтная программа (хозспособ) (ЛЭП-0,4кВ №2 от ТП№0722 рп.З-Поляна ул.Крупской. 2шт.)</t>
  </si>
  <si>
    <t>Ремонтная программа (хозспособ) (ЛЭП-0,4кВ №2 от ТП№1854 рп.З-Поляна ул.Электронная.  22шт.)</t>
  </si>
  <si>
    <t>Ремонтная программа (хозспособ) (ЛЭП-0,4кВ п.Сосновка ул.Лесная )</t>
  </si>
  <si>
    <t>Ремонтная программа (хозспособ) (ЛЭП-0,4кВ п.Сосновка ул.Садовая)</t>
  </si>
  <si>
    <t>Ремонтная программа (хозспособ) (ЛЭП-0,4кВ рп.Явас ул.Камаева, 6 шт.)</t>
  </si>
  <si>
    <t>Ремонтная программа (хозспособ) (ЛЭП-0,4кВ рп.Явас ул.Озерная, 11шт.)</t>
  </si>
  <si>
    <t>Ремонтная программа (хозспособ) (ЛЭП-0,4кВ рп.Явас ул.Чернореченская,  7шт.)</t>
  </si>
  <si>
    <t>Ремонтная программа (хозспособ) (ЛЭП-10кВ Ф-10  рп.Умет, от ТПС 110/10кВ Теплый Стан.14 шт.)</t>
  </si>
  <si>
    <t>Ремонтная программа (хозспособ) (ремонт ЛЭП-0,4кВ №2 от ТП№1637 рп.З-Поляна ул.Лермонтова. 17 шт.)</t>
  </si>
  <si>
    <t>Ремонтная программа (хозспособ) (ремонт ЛЭП-0,4кВ рп.Явас ул.Набережная, 13шт.)</t>
  </si>
  <si>
    <t>Ремонтная прогромма (хозспособ) (ЛЭП-0,4кВ п.Дубитель ул.Заречная, Рабочая, Полевая, 26 ш )</t>
  </si>
  <si>
    <t>Сберздоровье, страхование от несчастных случаев (Корпоративное здоровье)</t>
  </si>
  <si>
    <t>Спецодежда</t>
  </si>
  <si>
    <t>Страховые взносы</t>
  </si>
  <si>
    <t>Сырье и материалы</t>
  </si>
  <si>
    <t>Текущий ремонт кабинета ОРУЭЭиТП</t>
  </si>
  <si>
    <t>Транспортные услуги (Услуги по доставке грузов)</t>
  </si>
  <si>
    <t>Услуги автокрана</t>
  </si>
  <si>
    <t>Услуги банка</t>
  </si>
  <si>
    <t>Услуги интернета</t>
  </si>
  <si>
    <t>Услуги корпоративной связи</t>
  </si>
  <si>
    <t>Услуги по размещению информации (Объявление в газете)</t>
  </si>
  <si>
    <t>Услуги по размещению информации (поддержка оф. сайта, хостинг и.тд.)</t>
  </si>
  <si>
    <t>Услуги по размещению информации (потребление ресурсов Advanced)</t>
  </si>
  <si>
    <t>Услуги по размещению информации (услуги по изготовлению видеосюжета и размещение на канале) )</t>
  </si>
  <si>
    <t>Услуги связи</t>
  </si>
  <si>
    <t>Утилизация отходов</t>
  </si>
  <si>
    <t>Хозинвентарь (Хознужды)</t>
  </si>
  <si>
    <t>Электроэнергия на хозяйственные нужды</t>
  </si>
  <si>
    <t>Представительские расходы (не учитываемые в целях налогообложения)</t>
  </si>
  <si>
    <t>20.04</t>
  </si>
  <si>
    <t>Техприсоединение</t>
  </si>
  <si>
    <t>Обсл. ККМ, комп. прог.(обновление лицензии Битрикс)</t>
  </si>
  <si>
    <t>Обсл. ККМ, компьют прогр (программа для ЭВМ "1С-Битрикс:Управление сайтом")</t>
  </si>
  <si>
    <t>Услуги по размещению информации (Продление регистрации доменов)</t>
  </si>
  <si>
    <t>прочие</t>
  </si>
  <si>
    <t>Анализ счета 20.01 за 2023 г.</t>
  </si>
  <si>
    <t>Отбор: Номенклатурные группы Равно "1Услуга по передаче электроэнергии"</t>
  </si>
  <si>
    <t>Кор. Счет</t>
  </si>
  <si>
    <t>Начальное сальдо</t>
  </si>
  <si>
    <t>Оборот</t>
  </si>
  <si>
    <t>Конечное сальдо</t>
  </si>
  <si>
    <t>69</t>
  </si>
  <si>
    <t>70</t>
  </si>
  <si>
    <t>41</t>
  </si>
  <si>
    <t>60</t>
  </si>
  <si>
    <t xml:space="preserve">подряд </t>
  </si>
  <si>
    <t>Отбор: Подразделение Равно "Техприсоединение"</t>
  </si>
  <si>
    <t>ээ на хознужды</t>
  </si>
  <si>
    <t>страхование</t>
  </si>
  <si>
    <t>оплата труда</t>
  </si>
  <si>
    <t>страховые</t>
  </si>
  <si>
    <t>3/э не хознужды</t>
  </si>
  <si>
    <t>амортизация</t>
  </si>
  <si>
    <t>аренда</t>
  </si>
  <si>
    <t>налоги</t>
  </si>
  <si>
    <t>проверка</t>
  </si>
  <si>
    <t>итого</t>
  </si>
  <si>
    <t>Оборотно-сальдовая ведомость по счету 08 за 2023 г.</t>
  </si>
  <si>
    <t>Объекты строительства</t>
  </si>
  <si>
    <t>08</t>
  </si>
  <si>
    <t>08.01</t>
  </si>
  <si>
    <t>08.01.1</t>
  </si>
  <si>
    <t>Глонасс на УАЗ ( 237,884,572)</t>
  </si>
  <si>
    <t>Глонасс на УАЗ ( 317,344)</t>
  </si>
  <si>
    <t>Специальный седельный тягач с КМУ с полуприцепом грузовым НЕФАЗ</t>
  </si>
  <si>
    <t>Тахограф на КАМАЗ</t>
  </si>
  <si>
    <t>08.03</t>
  </si>
  <si>
    <t>Агапов Е.П.- ВЛИ-0,38 кВ, протяженность 66 м, рп.Зубова Поляна,ул.Новикова Прибоя, стр.87м</t>
  </si>
  <si>
    <t>Бондарев О.Е.- ВЛИ-0,22 кВ, протяженность 19 м, на ж/б опоре, рп.Умет,ул.Зеленая, д.22а</t>
  </si>
  <si>
    <t>Бражин Р.Р-ВЛИ-0,38 кВ, пр 131 м, на ж/б оп Ряз обл, Шацкий район, п.Третий км, ул.Топ.Ветская, д.15</t>
  </si>
  <si>
    <t>Бражин Р.Р.-СТП 10/0,38 кВ, пл. заст 4кв.м  Ряз обл, Шацкий район, п.Третий км, ул.Топ.Ветская, д.15</t>
  </si>
  <si>
    <t>Бражин РР-ВЛЗ-10 кВ, прот 1440 м, на ж/б оп Ряз обл, Шацкий район, п.Третий км, ул.Топ.Ветская, д.15</t>
  </si>
  <si>
    <t>Веселов С.А.- ВЛИ-0,22 кВ, протяженность 72 м,  на ж/б опорах, рп.Умет, ул.Березовая, д.1а</t>
  </si>
  <si>
    <t>ГарантСтрой,  ВЛИ-0,38 кВ, протяженность 70 м, на ж/б опоре,  рп.Зубова Поляна, ул.Прохорова,д.4а</t>
  </si>
  <si>
    <t>ДИТИС- ВЛИ-0,38 кВ, протяженность 25 м, рп.Зубова Поляна, ул.Прохорова, д.4 (МКД)</t>
  </si>
  <si>
    <t>ДИТИС-ВЛИ-0,38 кВ, протяженность 19 м, на ж/б опоре, рп.Зубова Поляна, ул.Прохорова, д.6 (МКД)</t>
  </si>
  <si>
    <t>ИП Журавлева О.В. -ВЛИ-0,38 кВ, протяженность 385 м, рп.Зубова Поляна, ул.Новикова Прибоя, д.40а/1</t>
  </si>
  <si>
    <t>ИП Рыкалина А.Д.-ВЛИ-0,38 кВ, прот. 40 м, на ж/б опоре, рп.Явас, ул.переулок Садовый 1-й, д.13 кв.1</t>
  </si>
  <si>
    <t>ИП Рыкалина А.Д.-ВЛИ-0,38 кВ, протяженность 28 м, рп.Явас, ул.Заречная, д.20 (МКД)</t>
  </si>
  <si>
    <t>ИП Рыкалина А.Д.-ВЛИ-0,38 кВ, протяженность 28 м, рп.Явас, ул.Тактаева, д.3 (МКД)</t>
  </si>
  <si>
    <t>ИП Рыкалина А.Д.-ВЛИ-0,38 кВ, протяженность 46 м, на ж/б опоре, рп.Явас, ул.Заречная, д.18 (МКД)</t>
  </si>
  <si>
    <t>ИП Рыкалина А.Д.-ВЛИ-0,38 кВ, протяженность 46 м, на ж/б опоре, рп.Явас, ул.Тактаева, д.6 (МКД)</t>
  </si>
  <si>
    <t>ИП Снадина А.И. -ВЛИ-0,38 кВ, протяженность 58 м, на ж/б опорах,с.Ширингуши, ул.Рабочая.д.2</t>
  </si>
  <si>
    <t>Касков Г.Ю.- ВЛИ-0,22 кВ, протяженность 22 м, на ж/б опоре, рп. Зубова Поляна,ул.Крупская, д.1б</t>
  </si>
  <si>
    <t>Кильдинов Е.В.- ВЛИ-0,38 кВ, протяженность 149 м, на ж/б опорах, п.Потьма,ул.Октябрьская,д.32а</t>
  </si>
  <si>
    <t>Курганов Н.А -ВЛИ-0,22 кВ, протяженность 15 м, на ж/б опоре, рп.Зубова Поляна, ул.Мокшанская, д.4</t>
  </si>
  <si>
    <t>Макаев О.И. -ВЛИ-0,22 кВ, протяженность 32 м, на ж/б опоре, рп.Зубова Поляна, ул.Дзержинского, д.2а</t>
  </si>
  <si>
    <t>Машкова Н.В.- ВЛИ-0,22 кВ, протяженность 18 м, на ж/б опоре, рп.Зубова Поляна,ул.Центральная, д.8</t>
  </si>
  <si>
    <t>Мордовская ипотечная корпорация-ВЛИ-0,38 кВ,  рп.Явас, ул.Лесная, д.4</t>
  </si>
  <si>
    <t>Национальная Башенная компания -ВЛЗ 10 кВ, протяженность 10 м, на ж/б опорах, рп.Зубова Поляна</t>
  </si>
  <si>
    <t>Национальная Башенная компания -ВЛИ-0,38 кВ, протяженность  7 м, на ж/б опоре, рп.Зубова Поляна</t>
  </si>
  <si>
    <t>Национальная башенная компания-СТП 10/0,0,4 25 кВА, площадь застройки 8 м, рп.Зубова Поляна</t>
  </si>
  <si>
    <t>Нецкин А.И.- ВЛИ-0,38 кВ, протяженность 37 м, на ж/б опоре, п.Ударный,ул.Лесная, д.17б</t>
  </si>
  <si>
    <t>Никулова В.А.-ВЛИ-0,22 кВ, протяженность 18 м, рп.Зубова Поляна, ул.Краснооктябрьская, д.16б</t>
  </si>
  <si>
    <t>Ответвление к ВРУ-0,38 кВ многоквартирного жилого дома, прот. 28 м, рп.Явас, ул.Чернореченская, д.17</t>
  </si>
  <si>
    <t>Ответвление к ВРУ-0,38 кВ многоквартирного жилого дома, прот.34 м, рп.Умет, ул.Ленинская, д.15а</t>
  </si>
  <si>
    <t>Первая Башенная Компания-ВЛИ-0,38 кВ, прот.15 м, на ж/б опоре, п.Дубитель, КН квартала 13:08:0412001</t>
  </si>
  <si>
    <t>Первая Башенная Компания-ВЛИ-0,38 кВ, протяженность  108 м, на ж/б опорах, рп.Явас, ул.С.Камаева</t>
  </si>
  <si>
    <t>Пинясов А.Н -ВЛИ-0,38 кВ, протяженность 110 м, на ж/б опорах, рп.З Поляна, ул.Олимпийская, д.14</t>
  </si>
  <si>
    <t>Поволжуправтодор-ВЛИ-0,38 кВ, протяженность 237 м, на ж/б опорах, Зубово-Полянский район</t>
  </si>
  <si>
    <t>Редькин С.А.- ВЛИ-0,22 кВ, протяженность 24 м, на ж/б опоре, рп.Зубова Поляна,ул.Гайдара, д.14а</t>
  </si>
  <si>
    <t>Реконструкция 110/10 кВ ПС Явас (замена Т2 ТМН-6300 кВА),РМ, Зубово-Полянский район, рп. Явас</t>
  </si>
  <si>
    <t>Реконструкция кабельной линии КЛ-10 кВ Ф-6 п.Дубитель</t>
  </si>
  <si>
    <t>Реконструкция КРУН (ячеек) 10 кВ ПС110/10кВ Явас (1 и 2 с.ш.) в количестве 8 шт</t>
  </si>
  <si>
    <t>Селезнева М.Е.- ВЛИ-0,38 кВ, протяженность 120 м, на ж/б опорах, рп.Умет, ул.Парковая, д.2</t>
  </si>
  <si>
    <t>Семёнов Н.А.-ВЛИ-0,38кВ, протяженность 35 м, рп.Умет, ул.Парковая, д.17</t>
  </si>
  <si>
    <t>Степанова Е.П.- ВЛИ-0,22 кВ, протяженность 15 м, рп.Зубова Поляна,ул.Лермонтова, д.55</t>
  </si>
  <si>
    <t>Строитель-ВЛЗ-10 кВ, протяженность 530 м, на ж/б опорах,п.Сосновка, ул.Садовая, д.22, д.22а, 24, 24а</t>
  </si>
  <si>
    <t>Строитель-ВЛИ-0,38 кВ, протяж. 35 м, на ж/б опоре, рп.Зубова Поляна, ул.Электронная, д.88б</t>
  </si>
  <si>
    <t>Строитель-ВЛИ-0,38 кВ, протяж. 93 м, на ж/б опорах, п.Сосновка, ул.Садовая, д.22, д.22а, 24, 24а</t>
  </si>
  <si>
    <t>Строитель-ВЛИ-0,38 кВ, протяженность 140 м, п.Сосновка, ул.Садовая, д.29/1 (МКД)</t>
  </si>
  <si>
    <t>Строитель-ВЛИ-0,38 кВ, протяженность 225 м, на ж/б опорах, рп.Умет, ул.Ленинская, д.15ж (МКД)</t>
  </si>
  <si>
    <t>Строитель-ВЛИ-0,38 кВ, протяженность 24 м, на ж/б опоре, рп.Умет, ул.Парковая, д.10 (МКД).</t>
  </si>
  <si>
    <t>Строитель-ВЛИ-0,38 кВ, протяженность 28 м,  п.Сосновка, ул.Садовая, д.25 (МКД)</t>
  </si>
  <si>
    <t>Строитель-ВЛИ-0,38 кВ, протяженность 28 м, п.Парца, ул.Школьная, д.4д (МКД)</t>
  </si>
  <si>
    <t>Строитель-ВЛИ-0,38 кВ, протяженность 30 м, на ж/б опоре,  п.Ударный, ул.Лесная, д.2а. (МКД)</t>
  </si>
  <si>
    <t>Строитель-ВЛИ-0,38 кВ, протяженность 30 м, на ж/б опоре, п.Леплей, ул.Садовая, д.10б (МКД)</t>
  </si>
  <si>
    <t>Строитель-ВЛИ-0,38 кВ, протяженность 30 м, на ж/б опоре, п.Сосновка, ул.Почтовая, д.2, кв.1.</t>
  </si>
  <si>
    <t>Строитель-ВЛИ-0,38 кВ, протяженность 30 м, на ж/б опоре, п.Сосновка, ул.Садовая, д.8а, кв.1</t>
  </si>
  <si>
    <t>Строитель-ВЛИ-0,38 кВ, протяженность 30 м, на ж/б опоре, п.Сосновка, ул.Центральная, д.8а (МКД)</t>
  </si>
  <si>
    <t>Строитель-ВЛИ-0,38 кВ, протяженность 37 м, п.Сосновка, ул.Вокзальная, д.4, кв.1</t>
  </si>
  <si>
    <t>Строитель-ВЛИ-0,38 кВ, протяженность 37,2 м, на ж/б опоре, п.Молочница, ул.Школьная, д.13б</t>
  </si>
  <si>
    <t>Строитель-ВЛИ-0,38 кВ, протяженность 37,2 м, на ж/б опоре, п.Сосновка, ул.Садовая, д.2</t>
  </si>
  <si>
    <t>Строитель-ВЛИ-0,38 кВ, протяженность 46,5 м, на ж/б опорах, п.Парца, ул.Школьная, д.2</t>
  </si>
  <si>
    <t>Строитель-ВЛИ-0,38 кВ, протяженность 46,5м, на ж/б опорах, п.Молочница, ул.Школьная, д.11б</t>
  </si>
  <si>
    <t>Строитель-ВЛИ-0,38 кВ, протяженность 47 м, п.Парца, ул.Центральная, д.2 а (МКД)</t>
  </si>
  <si>
    <t>Строитель-ВЛИ-0,38 кВ, протяженность 47 м, п.Парца, ул.Центральная, д.3а, кв.1</t>
  </si>
  <si>
    <t>Строитель-ВЛИ-0,38 кВ, протяженность 55,8 м, на ж/б опорах, п.Сосновка, ул.Центральная, д.12б</t>
  </si>
  <si>
    <t>Строитель-ВЛИ-0,38 кВ, протяженность 61 м, на ж/б опорах, п.Сосновка, ул.Вокзальная, д.6б</t>
  </si>
  <si>
    <t>Строитель-ВЛИ-0,38 кВ, протяженность 765 м, на ж/б опорах, п.Парца, ул.Центральная, д.18,19,20 (МКД)</t>
  </si>
  <si>
    <t>Строитель-ВЛИ-0,38 кВ, протяженность 83 м, рп.Умет, ул.Ленинская, д15и (МКД)</t>
  </si>
  <si>
    <t>Строитель-ВЛИ-0,38 кВ, протяженность 93 м, п.Сосновка, ул.Садовая, д.29 (МКД)</t>
  </si>
  <si>
    <t>Строитель-ВЛИ-0,38 кВ,протяженность 28 м, рп.Явас, пер. Дзержинского, д.11 (МКД)</t>
  </si>
  <si>
    <t>Строитель-ТП-10/0,4 100 кВА, площадь застройки  4 кв.м. п.Сосновка, ул.Садовая, д.22, д.22а, 24, 24а</t>
  </si>
  <si>
    <t>Строй-Альянс-ВЛЗ-10 кВ,  п.Озерный, ул.Центральная,д.19б, д.30а (МКД)</t>
  </si>
  <si>
    <t>Строй-Альянс-ВЛИ-0,38 кВ, п.Озерный, ул.Центральная,д.19б, д.30а (МКД)</t>
  </si>
  <si>
    <t>Строй-Альянс-ВЛИ-0,38 кВ, протяженность 28 м, п.Озерный, ул.Центральная, д.6 (МКД)</t>
  </si>
  <si>
    <t>Строй-Альянс-ВЛИ-0,38 кВ, протяженность 33 м, на ж/б опорах, п.Озерный, ул.Центральная,д.9 (МКД)</t>
  </si>
  <si>
    <t>Строй-Альянс-ТП-10/0,4 кВ-100 кВА, п.Озерный, ул.Центральная,д.19б, д.30а (МКД)</t>
  </si>
  <si>
    <t>Сугян-ВЛИ-0,22 кВ, протяженность 80 м, на ж/б опорах, с.Ширингуши, ул.Гора, д.21а, кв.1</t>
  </si>
  <si>
    <t>Сугян-ВЛИ-0,22 кВ, пртяженность 36 м, на ж/б опоре, с.Ширингуши, ул.Новая, д.18а, кв.1</t>
  </si>
  <si>
    <t>Сугян-ВЛИ-0,38 кВ, п.Зубова Поляна, протяженность 28 м, ул.Спортивная, д.4 (МКД)</t>
  </si>
  <si>
    <t>Сугян-ВЛИ-0,38 кВ, протяженность 106 м, на ж/б опорах, п.Дубитель, ул.Пионерская, д.6 (МКД)</t>
  </si>
  <si>
    <t>Сугян-ВЛИ-0,38 кВ, протяженность 115 м, на ж/б опорах, п.Дубитель, ул.Парковая, д.1 (МКД)</t>
  </si>
  <si>
    <t>Т-2 Мобайл-ВЛИ-0,38 кВ, протяженнсть 182 м, на ж/б опорах, рп.Явас, ул.Дзержинского</t>
  </si>
  <si>
    <t>Т2 Мобайл -ВЛИ-0,38 кВ, п.Лесной, ул.Железнодорожная, КН квартала 13:08:0434002</t>
  </si>
  <si>
    <t>Т2 Мобайл -ВЛИ-0,38 кВ, п.Озерный, ул.Центральная, КН квартала 13:08:0434003</t>
  </si>
  <si>
    <t>Т2 Мобайл -ВЛИ-0,38 кВ, прот. 93 м, на ж/б оп, п.Парца, ул.Комсомольская, КН квартала 13:08:0434004</t>
  </si>
  <si>
    <t>Т2 Мобайл -ВЛИ-0,38 кВ, прот.46 м, на ж/б опоре, п.Ударный, ул.Молодежная, КН квартала 13:08:0417002</t>
  </si>
  <si>
    <t>Т2 Мобайл -ВЛИ-0,38 кВ, протяженность 86 м , на ж/б опора, рп.Зубова Поляна, КН квар.13:08:01020002</t>
  </si>
  <si>
    <t>Устройство сбора и передачи данных УСПД ВАВИОТ UPS GSM RS, рп. Явас  ул.Лесная</t>
  </si>
  <si>
    <t>Устройство сбора и передачи данных УСПД ВАВИОТ UPS GSM RS, рп.Потьма, ул. Школьная</t>
  </si>
  <si>
    <t>Хлопьев А.В.- ВЛИ-0,38 кВ, протяженность 38 м, на ж/б опоре, р.п. Умет, ул. Лесная, д.2-я</t>
  </si>
  <si>
    <t>Чекмарев Н.В. -ВЛИ-0,22 кВ, протяженность 137 м, на ж/б опорах, рп.ШТБ, ул.Горная, д.23а</t>
  </si>
  <si>
    <t>Чернилевская А.А. -ВЛИ-0,22 кВ, протяж. 39 м, на ж/б оп., рпЗ Поляна,.С.Шельтяева, д.6б, кор.1, кв.2</t>
  </si>
  <si>
    <t>Чудайкина Н.А. -ВЛИ-0,38 кВ, протяженность 198 м, на ж/б опорах, рп.ШТБ, ул.Спортивная, д.2в</t>
  </si>
  <si>
    <t>Чукашкин М.Р. -ВЛИ-0,22 кВ, протяженность  15 м, рп.Зубова Поляна, ул.Кирюкова, д.21</t>
  </si>
  <si>
    <t>Шутько И.А.- ВЛИ-0,38 кВ протяженность 95 м, на ж/б опорах, р.п. Умет, ул. Дачная, д.2а</t>
  </si>
  <si>
    <t>Экол. оператор-В/линия э/передач ВЛЗ-10 кВ, монтаж 2-х разъединителей, монтаж ТП 10/0,4 кВ-630 кВА</t>
  </si>
  <si>
    <t>08.04</t>
  </si>
  <si>
    <t>08.04.1</t>
  </si>
  <si>
    <t>Автомобиль УАЗ 390995 2,7 МТ VIN XTT390995P1212174</t>
  </si>
  <si>
    <t>Автомобиль УАЗ 390995 2,7 МТ VIN XTT390995P1212237</t>
  </si>
  <si>
    <t>Здание трансформаторной подстанции 10/0,4 кВ 2х160 кВА</t>
  </si>
  <si>
    <t>Комплектная трансформаторная подстанция 10/0,4 кв 160 кВА №0603</t>
  </si>
  <si>
    <t>Устройство сбора и передачи данных УСПД ВАВИОТ UPS GSM RS, с.Выша, ул.Лесная</t>
  </si>
  <si>
    <t>исполнение инвестпрограммы, сверила с Беляевым у него 48557340, больше на 1102500 -лизинговые платежи, у него в инвестке, у меня в расходах</t>
  </si>
  <si>
    <t>в строку 220</t>
  </si>
  <si>
    <t>аморизация в инвеспрограмме</t>
  </si>
  <si>
    <t>льготные счетчики, которые  учтены в смете как выпадающие и в раздельный учет попали в прочие (после строки 8.2. сметы ), поэтому я их убираю</t>
  </si>
  <si>
    <t>разница между сметой и раздельным учетом</t>
  </si>
  <si>
    <t xml:space="preserve">фот </t>
  </si>
  <si>
    <t>Техослуживание ВЛ-35 кВ Выша</t>
  </si>
  <si>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</si>
  <si>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</si>
  <si>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</si>
  <si>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</si>
  <si>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</si>
  <si>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</si>
  <si>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</si>
  <si>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</si>
  <si>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</si>
  <si>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t>Наименование организации:</t>
  </si>
  <si>
    <t>ООО "Электротеплосеть"</t>
  </si>
  <si>
    <t>ИНН:</t>
  </si>
  <si>
    <t>КПП:</t>
  </si>
  <si>
    <t>130801001</t>
  </si>
  <si>
    <t>Долгосрочный период регулирования:</t>
  </si>
  <si>
    <t>2020</t>
  </si>
  <si>
    <t>—</t>
  </si>
  <si>
    <t>2024</t>
  </si>
  <si>
    <t>гг.</t>
  </si>
  <si>
    <t>№ п/п</t>
  </si>
  <si>
    <t>Ед. изм.</t>
  </si>
  <si>
    <t>Приме-</t>
  </si>
  <si>
    <r>
      <t>план</t>
    </r>
    <r>
      <rPr>
        <vertAlign val="superscript"/>
        <sz val="10"/>
        <rFont val="Arial Cyr"/>
        <family val="1"/>
      </rPr>
      <t>1</t>
    </r>
  </si>
  <si>
    <r>
      <t>факт</t>
    </r>
    <r>
      <rPr>
        <vertAlign val="superscript"/>
        <sz val="10"/>
        <rFont val="Arial Cyr"/>
        <family val="1"/>
      </rPr>
      <t>2</t>
    </r>
  </si>
  <si>
    <r>
      <t>чание</t>
    </r>
    <r>
      <rPr>
        <vertAlign val="superscript"/>
        <sz val="10"/>
        <rFont val="Arial Cyr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</si>
  <si>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</si>
  <si>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</si>
  <si>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</si>
  <si>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</si>
  <si>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</si>
  <si>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</si>
  <si>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</si>
  <si>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</si>
  <si>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</si>
  <si>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</si>
  <si>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</si>
  <si>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</si>
  <si>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</si>
  <si>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</si>
  <si>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</si>
  <si>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</si>
  <si>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</si>
  <si>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</si>
  <si>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</si>
  <si>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</si>
  <si>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</si>
  <si>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</si>
  <si>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</si>
  <si>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</si>
  <si>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</si>
  <si>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</si>
  <si>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</si>
  <si>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</si>
  <si>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</si>
  <si>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</si>
  <si>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</si>
  <si>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</si>
  <si>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</si>
  <si>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>1.1.3.3.1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</si>
  <si>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</si>
  <si>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1.1.3.3.2</t>
  </si>
  <si>
    <t>расходы на оплату услуг непроизводственного характера</t>
  </si>
  <si>
    <t>1.1.3.3.3</t>
  </si>
  <si>
    <t>отчисления на формирование резервов, предназначенных для обеспечения безопасности атомных электростанций</t>
  </si>
  <si>
    <t>1.1.3.3.4</t>
  </si>
  <si>
    <t>плата за нормативы допустимых выбросов и сбросов загрязняющих веществ в окружающую природную среду</t>
  </si>
  <si>
    <t>1.1.3.3.5</t>
  </si>
  <si>
    <t>плата за владение и пользование имуществом</t>
  </si>
  <si>
    <t>1.1.3.3.7</t>
  </si>
  <si>
    <t>расходы на служебные командировки</t>
  </si>
  <si>
    <t>1.1.3.3.8</t>
  </si>
  <si>
    <t>расходы на обучение персонала</t>
  </si>
  <si>
    <t>1.1.3.3.9</t>
  </si>
  <si>
    <t>расходы на страхование основных производственных фондов</t>
  </si>
  <si>
    <t>1.1.3.3.10</t>
  </si>
  <si>
    <t>расходы на услуги банков</t>
  </si>
  <si>
    <t>1.1.3.3.11</t>
  </si>
  <si>
    <t>расходы на обеспечение нормальных условий труда и техники безопасности</t>
  </si>
  <si>
    <t>1.1.3.3.12</t>
  </si>
  <si>
    <t>иные расходы, связанные с производством и реализацией продукции</t>
  </si>
  <si>
    <t>1.1.4</t>
  </si>
  <si>
    <t>Расходы на обслуживание операционных заемных средств в</t>
  </si>
  <si>
    <t xml:space="preserve">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</si>
  <si>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</si>
  <si>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</si>
  <si>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</si>
  <si>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</si>
  <si>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</si>
  <si>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</si>
  <si>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</si>
  <si>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</t>
  </si>
  <si>
    <t xml:space="preserve"> смежной сетевой организации</t>
  </si>
  <si>
    <t>1.2.3</t>
  </si>
  <si>
    <t>1.2.4</t>
  </si>
  <si>
    <t>1.2.5</t>
  </si>
  <si>
    <t>1.2.6</t>
  </si>
  <si>
    <t>отчисления на социальные нужды</t>
  </si>
  <si>
    <t>1.2.7</t>
  </si>
  <si>
    <t>расходы на возврат и обслуживание долгосроч-</t>
  </si>
  <si>
    <t xml:space="preserve">ных заемных средств, направляемых на финансирование </t>
  </si>
  <si>
    <t>капитальных вложений</t>
  </si>
  <si>
    <t>1.2.8</t>
  </si>
  <si>
    <t>1.2.9</t>
  </si>
  <si>
    <t>прибыль на капитальные вложения</t>
  </si>
  <si>
    <t>1.2.10</t>
  </si>
  <si>
    <t>налог на прибыль</t>
  </si>
  <si>
    <t>1.2.11</t>
  </si>
  <si>
    <t>прочие налоги</t>
  </si>
  <si>
    <t>1.2.12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</si>
  <si>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</si>
  <si>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</si>
  <si>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</si>
  <si>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1.2.13</t>
  </si>
  <si>
    <t>Расходы на выполнение обязанностей сетевой организации по обеспечению коммерческого учета электрической энергии (мощности), не относящейся к капитальным вложениям (в соответствии с п. 5 ст. 37 Федерального закона)</t>
  </si>
  <si>
    <t>1.2.13.1</t>
  </si>
  <si>
    <t>Справочно: «Количество льготных</t>
  </si>
  <si>
    <t>ед.</t>
  </si>
  <si>
    <t>технологических присоединений»</t>
  </si>
  <si>
    <t>1.2.14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</si>
  <si>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</si>
  <si>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</si>
  <si>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</si>
  <si>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</si>
  <si>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</si>
  <si>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</si>
  <si>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</si>
  <si>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1.2.15</t>
  </si>
  <si>
    <t>прочие неподконтрольные расходы</t>
  </si>
  <si>
    <t>(с расшифровкой)</t>
  </si>
  <si>
    <t>1.2.15.1</t>
  </si>
  <si>
    <t>расходы на содержание зданий и помещений (по нерегулир.тарифам)</t>
  </si>
  <si>
    <t>1.2.15.2</t>
  </si>
  <si>
    <t xml:space="preserve">прочие неподконтрольные расходы </t>
  </si>
  <si>
    <t>1.2.15.3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</si>
  <si>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</si>
  <si>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</si>
  <si>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</si>
  <si>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</si>
  <si>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</si>
  <si>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</si>
  <si>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</si>
  <si>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</si>
  <si>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</si>
  <si>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 электроэнергии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</si>
  <si>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</si>
  <si>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</si>
  <si>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</si>
  <si>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</si>
  <si>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</si>
  <si>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</si>
  <si>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</si>
  <si>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</si>
  <si>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</si>
  <si>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</si>
  <si>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</si>
  <si>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</si>
  <si>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</si>
  <si>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</si>
  <si>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</si>
  <si>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</t>
  </si>
  <si>
    <t>подстанций на  уровне напряжения ВН</t>
  </si>
  <si>
    <t>подстанций на  уровне напряжения СН1</t>
  </si>
  <si>
    <t>подстанций на уровне напряжения CН2</t>
  </si>
  <si>
    <t>3</t>
  </si>
  <si>
    <t>Количество условных единиц по линиям</t>
  </si>
  <si>
    <t>у. е.</t>
  </si>
  <si>
    <t>электропередач, всего</t>
  </si>
  <si>
    <t>в том числе количество условных единиц по</t>
  </si>
  <si>
    <t>линиям электропередач на уровне напряжения ВН</t>
  </si>
  <si>
    <t>линиям электропередач на уровне напряжения СН1</t>
  </si>
  <si>
    <t>линиям электропередач на уровне напряжения СН2</t>
  </si>
  <si>
    <t>3.4</t>
  </si>
  <si>
    <t>линиям электропередач на уровне напряжения НН</t>
  </si>
  <si>
    <t>Количество условных единиц по подстанциям, всего</t>
  </si>
  <si>
    <t>в том числе количество условных единиц</t>
  </si>
  <si>
    <t>по подстанциям на уровне напряжения ВН</t>
  </si>
  <si>
    <t>по подстанциям на уровне напряжения СН1</t>
  </si>
  <si>
    <t>по подстанциям на  уровне напряжения СН2</t>
  </si>
  <si>
    <t>по подстанциям на  уровне напряжения НН</t>
  </si>
  <si>
    <t>Длина линий электропередач, всего</t>
  </si>
  <si>
    <t>км</t>
  </si>
  <si>
    <t>в том числе длина линий электропередач</t>
  </si>
  <si>
    <t>на  уровне напряжения ВН</t>
  </si>
  <si>
    <t>на уровне напряжения СН1</t>
  </si>
  <si>
    <t>на уровне напряжения СН2</t>
  </si>
  <si>
    <t>5.4</t>
  </si>
  <si>
    <t>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</si>
  <si>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</si>
  <si>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</si>
  <si>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</si>
  <si>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</si>
  <si>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</si>
  <si>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</si>
  <si>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</si>
  <si>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</si>
  <si>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</si>
  <si>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</t>
  </si>
  <si>
    <t>электрической энергии, установленный Минэнерго России 5</t>
  </si>
  <si>
    <t>Примечание:</t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</si>
  <si>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</si>
  <si>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t>2</t>
    </r>
    <r>
      <rPr>
        <sz val="10"/>
        <rFont val="Arial Cyr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</si>
  <si>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Arial Cyr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</si>
  <si>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Arial Cyr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</si>
  <si>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Arial Cyr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</si>
  <si>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материальные расходы ремонтная программа</t>
  </si>
  <si>
    <t>матрасходы программа энергосбережения</t>
  </si>
  <si>
    <t>в том числе: расчеты с персоналом</t>
  </si>
  <si>
    <t>резервы предстоящих платежей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</si>
</sst>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&lt;=9999999]###\-####;\(###\)\ ###\-####"/>
    <numFmt numFmtId="175" formatCode="0.0"/>
    <numFmt numFmtId="176" formatCode="#,##0_р_."/>
    <numFmt numFmtId="177" formatCode="#,##0.0"/>
    <numFmt numFmtId="178" formatCode="#,##0_ ;\-#,##0\ "/>
    <numFmt numFmtId="179" formatCode="#,##0.00_ ;\-#,##0.00\ "/>
    <numFmt numFmtId="180" formatCode="d/m;@"/>
    <numFmt numFmtId="181" formatCode="0.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vertAlign val="superscript"/>
      <sz val="10"/>
      <name val="Arial Cyr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3F2F"/>
      <name val="Arial"/>
      <family val="2"/>
    </font>
    <font>
      <sz val="10"/>
      <color rgb="FF003F2F"/>
      <name val="Arial"/>
      <family val="2"/>
    </font>
    <font>
      <sz val="9"/>
      <color rgb="FF003F2F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rgb="FFD6E5CB"/>
        <bgColor indexed="64"/>
      </patternFill>
    </fill>
    <fill>
      <patternFill patternType="solid">
        <fgColor rgb="FFE4F0DD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A0A0A0"/>
      </left>
      <right style="thin">
        <color rgb="FFA0A0A0"/>
      </right>
      <top style="thin">
        <color rgb="FFA0A0A0"/>
      </top>
      <bottom/>
    </border>
    <border>
      <left style="thin">
        <color rgb="FFA0A0A0"/>
      </left>
      <right style="thin">
        <color rgb="FFA0A0A0"/>
      </right>
      <top/>
      <bottom/>
    </border>
    <border>
      <left style="thin">
        <color rgb="FFA0A0A0"/>
      </left>
      <right style="thin">
        <color rgb="FFA0A0A0"/>
      </right>
      <top/>
      <bottom style="thin">
        <color rgb="FFA0A0A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62" fillId="0" borderId="7" applyNumberFormat="0" applyFill="0" applyAlignment="0" applyProtection="0"/>
    <xf numFmtId="0" fontId="63" fillId="27" borderId="8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29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4" fillId="32" borderId="0" xfId="53" applyFont="1" applyFill="1" applyAlignment="1">
      <alignment vertical="center" wrapText="1" shrinkToFit="1"/>
      <protection/>
    </xf>
    <xf numFmtId="0" fontId="13" fillId="0" borderId="11" xfId="53" applyFont="1" applyBorder="1" applyAlignment="1">
      <alignment horizontal="center" vertical="center" wrapText="1" shrinkToFit="1"/>
      <protection/>
    </xf>
    <xf numFmtId="4" fontId="13" fillId="0" borderId="12" xfId="53" applyNumberFormat="1" applyFont="1" applyBorder="1" applyAlignment="1">
      <alignment horizontal="center" vertical="center" wrapText="1" shrinkToFit="1"/>
      <protection/>
    </xf>
    <xf numFmtId="0" fontId="71" fillId="0" borderId="13" xfId="53" applyFont="1" applyBorder="1" applyAlignment="1" applyProtection="1">
      <alignment horizontal="center" vertical="center" wrapText="1"/>
      <protection locked="0"/>
    </xf>
    <xf numFmtId="0" fontId="13" fillId="0" borderId="14" xfId="53" applyFont="1" applyBorder="1" applyAlignment="1">
      <alignment horizontal="center" vertical="center" wrapText="1" shrinkToFit="1"/>
      <protection/>
    </xf>
    <xf numFmtId="4" fontId="13" fillId="0" borderId="15" xfId="53" applyNumberFormat="1" applyFont="1" applyBorder="1" applyAlignment="1">
      <alignment horizontal="left" vertical="center" wrapText="1" shrinkToFit="1"/>
      <protection/>
    </xf>
    <xf numFmtId="4" fontId="71" fillId="0" borderId="16" xfId="53" applyNumberFormat="1" applyFont="1" applyBorder="1" applyAlignment="1" applyProtection="1">
      <alignment horizontal="center" vertical="center"/>
      <protection locked="0"/>
    </xf>
    <xf numFmtId="0" fontId="15" fillId="0" borderId="17" xfId="53" applyFont="1" applyBorder="1" applyAlignment="1">
      <alignment horizontal="center" vertical="center" wrapText="1" shrinkToFit="1"/>
      <protection/>
    </xf>
    <xf numFmtId="4" fontId="15" fillId="0" borderId="18" xfId="53" applyNumberFormat="1" applyFont="1" applyBorder="1" applyAlignment="1">
      <alignment horizontal="left" vertical="center" wrapText="1" shrinkToFit="1"/>
      <protection/>
    </xf>
    <xf numFmtId="4" fontId="72" fillId="0" borderId="18" xfId="53" applyNumberFormat="1" applyFont="1" applyBorder="1" applyAlignment="1" applyProtection="1">
      <alignment horizontal="center" vertical="center"/>
      <protection locked="0"/>
    </xf>
    <xf numFmtId="0" fontId="13" fillId="0" borderId="17" xfId="53" applyFont="1" applyBorder="1" applyAlignment="1">
      <alignment horizontal="center" vertical="center" wrapText="1" shrinkToFit="1"/>
      <protection/>
    </xf>
    <xf numFmtId="4" fontId="13" fillId="0" borderId="18" xfId="53" applyNumberFormat="1" applyFont="1" applyBorder="1" applyAlignment="1">
      <alignment horizontal="left" vertical="center" wrapText="1" shrinkToFit="1"/>
      <protection/>
    </xf>
    <xf numFmtId="4" fontId="71" fillId="0" borderId="18" xfId="53" applyNumberFormat="1" applyFont="1" applyBorder="1" applyAlignment="1" applyProtection="1">
      <alignment horizontal="center" vertical="center"/>
      <protection locked="0"/>
    </xf>
    <xf numFmtId="49" fontId="15" fillId="0" borderId="17" xfId="53" applyNumberFormat="1" applyFont="1" applyBorder="1" applyAlignment="1">
      <alignment horizontal="center" vertical="center" wrapText="1" shrinkToFit="1"/>
      <protection/>
    </xf>
    <xf numFmtId="0" fontId="16" fillId="0" borderId="17" xfId="53" applyFont="1" applyBorder="1" applyAlignment="1">
      <alignment horizontal="center" vertical="center" wrapText="1" shrinkToFit="1"/>
      <protection/>
    </xf>
    <xf numFmtId="4" fontId="16" fillId="0" borderId="18" xfId="53" applyNumberFormat="1" applyFont="1" applyBorder="1" applyAlignment="1">
      <alignment horizontal="left" vertical="center" wrapText="1" shrinkToFit="1"/>
      <protection/>
    </xf>
    <xf numFmtId="4" fontId="73" fillId="0" borderId="18" xfId="53" applyNumberFormat="1" applyFont="1" applyBorder="1" applyAlignment="1" applyProtection="1">
      <alignment horizontal="center" vertical="center"/>
      <protection locked="0"/>
    </xf>
    <xf numFmtId="180" fontId="16" fillId="0" borderId="17" xfId="53" applyNumberFormat="1" applyFont="1" applyBorder="1" applyAlignment="1">
      <alignment horizontal="center" vertical="center" wrapText="1" shrinkToFit="1"/>
      <protection/>
    </xf>
    <xf numFmtId="4" fontId="72" fillId="0" borderId="18" xfId="53" applyNumberFormat="1" applyFont="1" applyBorder="1" applyAlignment="1" applyProtection="1">
      <alignment horizontal="center" vertical="center" wrapText="1"/>
      <protection locked="0"/>
    </xf>
    <xf numFmtId="4" fontId="71" fillId="0" borderId="18" xfId="53" applyNumberFormat="1" applyFont="1" applyBorder="1" applyAlignment="1" applyProtection="1">
      <alignment horizontal="center" vertical="center" wrapText="1"/>
      <protection locked="0"/>
    </xf>
    <xf numFmtId="0" fontId="13" fillId="0" borderId="19" xfId="53" applyFont="1" applyBorder="1" applyAlignment="1">
      <alignment horizontal="center" vertical="center" wrapText="1" shrinkToFit="1"/>
      <protection/>
    </xf>
    <xf numFmtId="4" fontId="13" fillId="0" borderId="13" xfId="53" applyNumberFormat="1" applyFont="1" applyBorder="1" applyAlignment="1">
      <alignment horizontal="left" vertical="center" wrapText="1" shrinkToFit="1"/>
      <protection/>
    </xf>
    <xf numFmtId="4" fontId="71" fillId="0" borderId="12" xfId="53" applyNumberFormat="1" applyFont="1" applyBorder="1" applyAlignment="1">
      <alignment horizontal="center" vertical="center"/>
      <protection/>
    </xf>
    <xf numFmtId="4" fontId="71" fillId="0" borderId="15" xfId="53" applyNumberFormat="1" applyFont="1" applyBorder="1" applyAlignment="1">
      <alignment horizontal="center" vertical="center" wrapText="1"/>
      <protection/>
    </xf>
    <xf numFmtId="4" fontId="71" fillId="0" borderId="18" xfId="53" applyNumberFormat="1" applyFont="1" applyBorder="1" applyAlignment="1">
      <alignment horizontal="center" vertical="center"/>
      <protection/>
    </xf>
    <xf numFmtId="4" fontId="15" fillId="0" borderId="20" xfId="53" applyNumberFormat="1" applyFont="1" applyBorder="1" applyAlignment="1">
      <alignment horizontal="left" vertical="center" wrapText="1" shrinkToFit="1"/>
      <protection/>
    </xf>
    <xf numFmtId="49" fontId="13" fillId="0" borderId="21" xfId="53" applyNumberFormat="1" applyFont="1" applyBorder="1" applyAlignment="1">
      <alignment horizontal="center" vertical="center" wrapText="1" shrinkToFit="1"/>
      <protection/>
    </xf>
    <xf numFmtId="4" fontId="13" fillId="0" borderId="20" xfId="53" applyNumberFormat="1" applyFont="1" applyBorder="1" applyAlignment="1">
      <alignment horizontal="left" vertical="center" wrapText="1" shrinkToFit="1"/>
      <protection/>
    </xf>
    <xf numFmtId="0" fontId="15" fillId="0" borderId="11" xfId="53" applyFont="1" applyBorder="1" applyAlignment="1">
      <alignment horizontal="center" vertical="center" wrapText="1" shrinkToFit="1"/>
      <protection/>
    </xf>
    <xf numFmtId="4" fontId="13" fillId="0" borderId="12" xfId="53" applyNumberFormat="1" applyFont="1" applyBorder="1" applyAlignment="1">
      <alignment horizontal="left" vertical="center" wrapText="1" shrinkToFit="1"/>
      <protection/>
    </xf>
    <xf numFmtId="4" fontId="71" fillId="0" borderId="12" xfId="53" applyNumberFormat="1" applyFont="1" applyBorder="1" applyAlignment="1" applyProtection="1">
      <alignment horizontal="center" vertical="center"/>
      <protection locked="0"/>
    </xf>
    <xf numFmtId="4" fontId="71" fillId="0" borderId="15" xfId="53" applyNumberFormat="1" applyFont="1" applyBorder="1" applyAlignment="1" applyProtection="1">
      <alignment horizontal="center" vertical="center"/>
      <protection locked="0"/>
    </xf>
    <xf numFmtId="49" fontId="17" fillId="0" borderId="17" xfId="53" applyNumberFormat="1" applyFont="1" applyBorder="1" applyAlignment="1">
      <alignment horizontal="center" vertical="center" wrapText="1" shrinkToFit="1"/>
      <protection/>
    </xf>
    <xf numFmtId="4" fontId="17" fillId="0" borderId="18" xfId="53" applyNumberFormat="1" applyFont="1" applyBorder="1" applyAlignment="1">
      <alignment horizontal="left" vertical="center" wrapText="1" shrinkToFit="1"/>
      <protection/>
    </xf>
    <xf numFmtId="4" fontId="74" fillId="0" borderId="18" xfId="53" applyNumberFormat="1" applyFont="1" applyBorder="1" applyAlignment="1">
      <alignment horizontal="center" vertical="center"/>
      <protection/>
    </xf>
    <xf numFmtId="49" fontId="16" fillId="0" borderId="17" xfId="53" applyNumberFormat="1" applyFont="1" applyBorder="1" applyAlignment="1">
      <alignment horizontal="center" vertical="center" wrapText="1" shrinkToFit="1"/>
      <protection/>
    </xf>
    <xf numFmtId="4" fontId="73" fillId="0" borderId="18" xfId="53" applyNumberFormat="1" applyFont="1" applyBorder="1" applyAlignment="1">
      <alignment horizontal="center" vertical="center"/>
      <protection/>
    </xf>
    <xf numFmtId="4" fontId="72" fillId="0" borderId="18" xfId="53" applyNumberFormat="1" applyFont="1" applyBorder="1" applyAlignment="1">
      <alignment horizontal="left" vertical="center" wrapText="1" shrinkToFit="1"/>
      <protection/>
    </xf>
    <xf numFmtId="4" fontId="74" fillId="0" borderId="18" xfId="53" applyNumberFormat="1" applyFont="1" applyBorder="1" applyAlignment="1" applyProtection="1">
      <alignment horizontal="center" vertical="center"/>
      <protection locked="0"/>
    </xf>
    <xf numFmtId="0" fontId="13" fillId="0" borderId="21" xfId="53" applyFont="1" applyBorder="1" applyAlignment="1">
      <alignment horizontal="center" vertical="center" wrapText="1" shrinkToFit="1"/>
      <protection/>
    </xf>
    <xf numFmtId="4" fontId="71" fillId="0" borderId="20" xfId="53" applyNumberFormat="1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>
      <alignment horizontal="center" wrapText="1" shrinkToFit="1"/>
      <protection/>
    </xf>
    <xf numFmtId="0" fontId="3" fillId="32" borderId="0" xfId="53" applyFont="1" applyFill="1" applyProtection="1">
      <alignment/>
      <protection locked="0"/>
    </xf>
    <xf numFmtId="0" fontId="3" fillId="0" borderId="0" xfId="53" applyFont="1" applyProtection="1">
      <alignment/>
      <protection locked="0"/>
    </xf>
    <xf numFmtId="0" fontId="75" fillId="0" borderId="0" xfId="53" applyFont="1" applyProtection="1">
      <alignment/>
      <protection locked="0"/>
    </xf>
    <xf numFmtId="0" fontId="18" fillId="0" borderId="0" xfId="53" applyFont="1" applyProtection="1">
      <alignment/>
      <protection locked="0"/>
    </xf>
    <xf numFmtId="0" fontId="76" fillId="0" borderId="0" xfId="53" applyFont="1" applyProtection="1">
      <alignment/>
      <protection locked="0"/>
    </xf>
    <xf numFmtId="0" fontId="8" fillId="32" borderId="0" xfId="53" applyFont="1" applyFill="1" applyProtection="1">
      <alignment/>
      <protection locked="0"/>
    </xf>
    <xf numFmtId="0" fontId="77" fillId="0" borderId="0" xfId="53" applyFont="1" applyProtection="1">
      <alignment/>
      <protection locked="0"/>
    </xf>
    <xf numFmtId="0" fontId="8" fillId="0" borderId="0" xfId="53" applyFont="1" applyProtection="1">
      <alignment/>
      <protection locked="0"/>
    </xf>
    <xf numFmtId="4" fontId="0" fillId="0" borderId="0" xfId="0" applyNumberFormat="1" applyAlignment="1">
      <alignment/>
    </xf>
    <xf numFmtId="0" fontId="19" fillId="0" borderId="0" xfId="0" applyFont="1" applyAlignment="1">
      <alignment horizontal="left" vertical="top" wrapText="1"/>
    </xf>
    <xf numFmtId="0" fontId="11" fillId="33" borderId="22" xfId="0" applyFont="1" applyFill="1" applyBorder="1" applyAlignment="1">
      <alignment horizontal="left" vertical="top" wrapText="1" indent="3"/>
    </xf>
    <xf numFmtId="0" fontId="11" fillId="33" borderId="22" xfId="0" applyFont="1" applyFill="1" applyBorder="1" applyAlignment="1">
      <alignment horizontal="right" vertical="top" wrapText="1"/>
    </xf>
    <xf numFmtId="4" fontId="11" fillId="33" borderId="22" xfId="0" applyNumberFormat="1" applyFont="1" applyFill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 indent="4"/>
    </xf>
    <xf numFmtId="0" fontId="11" fillId="0" borderId="22" xfId="0" applyFont="1" applyBorder="1" applyAlignment="1">
      <alignment horizontal="right" vertical="top" wrapText="1"/>
    </xf>
    <xf numFmtId="4" fontId="11" fillId="0" borderId="22" xfId="0" applyNumberFormat="1" applyFont="1" applyBorder="1" applyAlignment="1">
      <alignment horizontal="right" vertical="top" wrapText="1"/>
    </xf>
    <xf numFmtId="2" fontId="11" fillId="0" borderId="22" xfId="0" applyNumberFormat="1" applyFont="1" applyBorder="1" applyAlignment="1">
      <alignment horizontal="right" vertical="top" wrapText="1"/>
    </xf>
    <xf numFmtId="0" fontId="78" fillId="34" borderId="23" xfId="0" applyFont="1" applyFill="1" applyBorder="1" applyAlignment="1">
      <alignment horizontal="left" vertical="top"/>
    </xf>
    <xf numFmtId="0" fontId="78" fillId="34" borderId="23" xfId="0" applyFont="1" applyFill="1" applyBorder="1" applyAlignment="1">
      <alignment horizontal="right" vertical="top" wrapText="1"/>
    </xf>
    <xf numFmtId="4" fontId="78" fillId="34" borderId="2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4" fontId="71" fillId="0" borderId="18" xfId="53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79" fillId="34" borderId="23" xfId="0" applyFont="1" applyFill="1" applyBorder="1" applyAlignment="1">
      <alignment horizontal="left" vertical="top" wrapText="1"/>
    </xf>
    <xf numFmtId="0" fontId="79" fillId="35" borderId="22" xfId="0" applyFont="1" applyFill="1" applyBorder="1" applyAlignment="1">
      <alignment horizontal="left" vertical="top" wrapText="1"/>
    </xf>
    <xf numFmtId="0" fontId="79" fillId="35" borderId="22" xfId="0" applyFont="1" applyFill="1" applyBorder="1" applyAlignment="1">
      <alignment horizontal="right" vertical="top" wrapText="1"/>
    </xf>
    <xf numFmtId="0" fontId="80" fillId="33" borderId="22" xfId="0" applyFont="1" applyFill="1" applyBorder="1" applyAlignment="1">
      <alignment horizontal="left" vertical="top" wrapText="1" indent="2"/>
    </xf>
    <xf numFmtId="0" fontId="80" fillId="33" borderId="22" xfId="0" applyFont="1" applyFill="1" applyBorder="1" applyAlignment="1">
      <alignment horizontal="left" vertical="top" wrapText="1" indent="1"/>
    </xf>
    <xf numFmtId="0" fontId="80" fillId="33" borderId="22" xfId="0" applyFont="1" applyFill="1" applyBorder="1" applyAlignment="1">
      <alignment horizontal="right" vertical="top" wrapText="1"/>
    </xf>
    <xf numFmtId="0" fontId="11" fillId="33" borderId="22" xfId="0" applyFont="1" applyFill="1" applyBorder="1" applyAlignment="1">
      <alignment horizontal="left" vertical="top" wrapText="1" indent="4"/>
    </xf>
    <xf numFmtId="0" fontId="11" fillId="33" borderId="22" xfId="0" applyFont="1" applyFill="1" applyBorder="1" applyAlignment="1">
      <alignment horizontal="left" vertical="top" wrapText="1" indent="2"/>
    </xf>
    <xf numFmtId="0" fontId="11" fillId="33" borderId="22" xfId="0" applyFont="1" applyFill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 indent="6"/>
    </xf>
    <xf numFmtId="0" fontId="11" fillId="0" borderId="22" xfId="0" applyFont="1" applyBorder="1" applyAlignment="1">
      <alignment horizontal="left" vertical="top" wrapText="1" indent="3"/>
    </xf>
    <xf numFmtId="0" fontId="11" fillId="0" borderId="22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 wrapText="1" indent="4"/>
    </xf>
    <xf numFmtId="4" fontId="11" fillId="0" borderId="22" xfId="0" applyNumberFormat="1" applyFont="1" applyBorder="1" applyAlignment="1">
      <alignment horizontal="right" vertical="top" wrapText="1"/>
    </xf>
    <xf numFmtId="2" fontId="11" fillId="0" borderId="22" xfId="0" applyNumberFormat="1" applyFont="1" applyBorder="1" applyAlignment="1">
      <alignment horizontal="right" vertical="top" wrapText="1"/>
    </xf>
    <xf numFmtId="0" fontId="78" fillId="35" borderId="22" xfId="0" applyFont="1" applyFill="1" applyBorder="1" applyAlignment="1">
      <alignment horizontal="left" vertical="top"/>
    </xf>
    <xf numFmtId="0" fontId="78" fillId="35" borderId="22" xfId="0" applyFont="1" applyFill="1" applyBorder="1" applyAlignment="1">
      <alignment horizontal="left" vertical="top" wrapText="1"/>
    </xf>
    <xf numFmtId="0" fontId="78" fillId="35" borderId="22" xfId="0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4" fontId="80" fillId="33" borderId="22" xfId="0" applyNumberFormat="1" applyFont="1" applyFill="1" applyBorder="1" applyAlignment="1">
      <alignment horizontal="right" vertical="top" wrapText="1"/>
    </xf>
    <xf numFmtId="4" fontId="79" fillId="35" borderId="22" xfId="0" applyNumberFormat="1" applyFont="1" applyFill="1" applyBorder="1" applyAlignment="1">
      <alignment horizontal="right" vertical="top" wrapText="1"/>
    </xf>
    <xf numFmtId="0" fontId="79" fillId="35" borderId="22" xfId="0" applyFont="1" applyFill="1" applyBorder="1" applyAlignment="1">
      <alignment horizontal="left" vertical="top" wrapText="1" indent="1"/>
    </xf>
    <xf numFmtId="0" fontId="78" fillId="34" borderId="23" xfId="0" applyFont="1" applyFill="1" applyBorder="1" applyAlignment="1">
      <alignment horizontal="left" vertical="top"/>
    </xf>
    <xf numFmtId="0" fontId="78" fillId="34" borderId="23" xfId="0" applyFont="1" applyFill="1" applyBorder="1" applyAlignment="1">
      <alignment horizontal="right" vertical="top" wrapText="1"/>
    </xf>
    <xf numFmtId="4" fontId="78" fillId="34" borderId="23" xfId="0" applyNumberFormat="1" applyFont="1" applyFill="1" applyBorder="1" applyAlignment="1">
      <alignment horizontal="right" vertical="top" wrapText="1"/>
    </xf>
    <xf numFmtId="0" fontId="79" fillId="34" borderId="23" xfId="0" applyFont="1" applyFill="1" applyBorder="1" applyAlignment="1">
      <alignment horizontal="left" vertical="top" wrapText="1"/>
    </xf>
    <xf numFmtId="0" fontId="79" fillId="35" borderId="22" xfId="0" applyFont="1" applyFill="1" applyBorder="1" applyAlignment="1">
      <alignment horizontal="left" vertical="top" wrapText="1"/>
    </xf>
    <xf numFmtId="4" fontId="79" fillId="35" borderId="22" xfId="0" applyNumberFormat="1" applyFont="1" applyFill="1" applyBorder="1" applyAlignment="1">
      <alignment horizontal="right" vertical="top" wrapText="1"/>
    </xf>
    <xf numFmtId="0" fontId="79" fillId="35" borderId="22" xfId="0" applyFont="1" applyFill="1" applyBorder="1" applyAlignment="1">
      <alignment horizontal="right" vertical="top" wrapText="1"/>
    </xf>
    <xf numFmtId="0" fontId="79" fillId="35" borderId="22" xfId="0" applyFont="1" applyFill="1" applyBorder="1" applyAlignment="1">
      <alignment horizontal="left" vertical="top" wrapText="1" indent="1"/>
    </xf>
    <xf numFmtId="0" fontId="79" fillId="35" borderId="22" xfId="0" applyFont="1" applyFill="1" applyBorder="1" applyAlignment="1">
      <alignment horizontal="left" vertical="top" wrapText="1" indent="2"/>
    </xf>
    <xf numFmtId="0" fontId="11" fillId="0" borderId="22" xfId="0" applyFont="1" applyBorder="1" applyAlignment="1">
      <alignment horizontal="left" vertical="top" wrapText="1" indent="3"/>
    </xf>
    <xf numFmtId="0" fontId="11" fillId="0" borderId="22" xfId="0" applyFont="1" applyBorder="1" applyAlignment="1">
      <alignment horizontal="left" vertical="top" wrapText="1" indent="2"/>
    </xf>
    <xf numFmtId="0" fontId="78" fillId="34" borderId="23" xfId="0" applyFont="1" applyFill="1" applyBorder="1" applyAlignment="1">
      <alignment horizontal="left" vertical="top"/>
    </xf>
    <xf numFmtId="4" fontId="78" fillId="34" borderId="23" xfId="0" applyNumberFormat="1" applyFont="1" applyFill="1" applyBorder="1" applyAlignment="1">
      <alignment horizontal="right" vertical="top" wrapText="1"/>
    </xf>
    <xf numFmtId="0" fontId="78" fillId="34" borderId="23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1" fillId="0" borderId="25" xfId="54" applyNumberFormat="1" applyFont="1" applyBorder="1" applyAlignment="1">
      <alignment vertical="top" wrapText="1" indent="4"/>
      <protection/>
    </xf>
    <xf numFmtId="0" fontId="11" fillId="0" borderId="25" xfId="54" applyNumberFormat="1" applyFont="1" applyBorder="1" applyAlignment="1">
      <alignment horizontal="right" vertical="top" wrapText="1"/>
      <protection/>
    </xf>
    <xf numFmtId="0" fontId="11" fillId="0" borderId="25" xfId="54" applyNumberFormat="1" applyFont="1" applyBorder="1" applyAlignment="1">
      <alignment vertical="top"/>
      <protection/>
    </xf>
    <xf numFmtId="0" fontId="11" fillId="0" borderId="25" xfId="54" applyNumberFormat="1" applyFont="1" applyBorder="1" applyAlignment="1">
      <alignment vertical="top" wrapText="1" indent="5"/>
      <protection/>
    </xf>
    <xf numFmtId="4" fontId="11" fillId="0" borderId="25" xfId="54" applyNumberFormat="1" applyFont="1" applyBorder="1" applyAlignment="1">
      <alignment horizontal="right" vertical="top" wrapText="1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8" fillId="0" borderId="2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75" fillId="0" borderId="0" xfId="53" applyNumberFormat="1" applyFont="1" applyProtection="1">
      <alignment/>
      <protection locked="0"/>
    </xf>
    <xf numFmtId="3" fontId="75" fillId="0" borderId="0" xfId="53" applyNumberFormat="1" applyFont="1" applyProtection="1">
      <alignment/>
      <protection locked="0"/>
    </xf>
    <xf numFmtId="0" fontId="13" fillId="0" borderId="28" xfId="53" applyFont="1" applyBorder="1" applyAlignment="1">
      <alignment horizontal="center" vertical="center" wrapText="1" shrinkToFit="1"/>
      <protection/>
    </xf>
    <xf numFmtId="4" fontId="13" fillId="0" borderId="16" xfId="53" applyNumberFormat="1" applyFont="1" applyBorder="1" applyAlignment="1">
      <alignment horizontal="left" vertical="center" wrapText="1" shrinkToFit="1"/>
      <protection/>
    </xf>
    <xf numFmtId="4" fontId="15" fillId="0" borderId="29" xfId="53" applyNumberFormat="1" applyFont="1" applyBorder="1" applyAlignment="1">
      <alignment horizontal="left" vertical="center" wrapText="1" shrinkToFit="1"/>
      <protection/>
    </xf>
    <xf numFmtId="4" fontId="72" fillId="0" borderId="29" xfId="53" applyNumberFormat="1" applyFont="1" applyBorder="1" applyAlignment="1" applyProtection="1">
      <alignment horizontal="center" vertical="center"/>
      <protection locked="0"/>
    </xf>
    <xf numFmtId="0" fontId="12" fillId="0" borderId="30" xfId="55" applyFont="1" applyBorder="1" applyAlignment="1">
      <alignment horizontal="center" vertical="center" wrapText="1"/>
      <protection/>
    </xf>
    <xf numFmtId="4" fontId="14" fillId="0" borderId="31" xfId="53" applyNumberFormat="1" applyFont="1" applyBorder="1" applyAlignment="1">
      <alignment horizontal="center" vertical="center"/>
      <protection/>
    </xf>
    <xf numFmtId="4" fontId="14" fillId="0" borderId="32" xfId="53" applyNumberFormat="1" applyFont="1" applyBorder="1" applyAlignment="1">
      <alignment horizontal="center" vertical="center"/>
      <protection/>
    </xf>
    <xf numFmtId="4" fontId="14" fillId="0" borderId="33" xfId="53" applyNumberFormat="1" applyFont="1" applyBorder="1" applyAlignment="1">
      <alignment horizontal="center" vertical="center"/>
      <protection/>
    </xf>
    <xf numFmtId="4" fontId="14" fillId="0" borderId="0" xfId="53" applyNumberFormat="1" applyFont="1" applyAlignment="1">
      <alignment horizontal="center" vertical="center"/>
      <protection/>
    </xf>
    <xf numFmtId="4" fontId="14" fillId="0" borderId="34" xfId="53" applyNumberFormat="1" applyFont="1" applyBorder="1" applyAlignment="1">
      <alignment horizontal="center" vertical="center"/>
      <protection/>
    </xf>
    <xf numFmtId="4" fontId="14" fillId="0" borderId="35" xfId="53" applyNumberFormat="1" applyFont="1" applyBorder="1" applyAlignment="1">
      <alignment horizontal="center" vertical="center"/>
      <protection/>
    </xf>
    <xf numFmtId="0" fontId="3" fillId="32" borderId="0" xfId="53" applyFont="1" applyFill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justify"/>
    </xf>
    <xf numFmtId="49" fontId="23" fillId="0" borderId="29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0" fontId="23" fillId="0" borderId="41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42" xfId="0" applyFont="1" applyBorder="1" applyAlignment="1">
      <alignment/>
    </xf>
    <xf numFmtId="49" fontId="8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2" fontId="81" fillId="0" borderId="37" xfId="0" applyNumberFormat="1" applyFont="1" applyFill="1" applyBorder="1" applyAlignment="1">
      <alignment horizontal="right" vertical="center"/>
    </xf>
    <xf numFmtId="2" fontId="81" fillId="0" borderId="38" xfId="0" applyNumberFormat="1" applyFont="1" applyFill="1" applyBorder="1" applyAlignment="1">
      <alignment horizontal="right" vertical="center"/>
    </xf>
    <xf numFmtId="2" fontId="81" fillId="0" borderId="39" xfId="0" applyNumberFormat="1" applyFont="1" applyFill="1" applyBorder="1" applyAlignment="1">
      <alignment horizontal="right" vertical="center"/>
    </xf>
    <xf numFmtId="49" fontId="8" fillId="0" borderId="37" xfId="0" applyNumberFormat="1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horizontal="left" vertical="center"/>
    </xf>
    <xf numFmtId="49" fontId="23" fillId="0" borderId="29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2" fontId="23" fillId="32" borderId="37" xfId="0" applyNumberFormat="1" applyFont="1" applyFill="1" applyBorder="1" applyAlignment="1">
      <alignment horizontal="right" vertical="center"/>
    </xf>
    <xf numFmtId="2" fontId="23" fillId="32" borderId="38" xfId="0" applyNumberFormat="1" applyFont="1" applyFill="1" applyBorder="1" applyAlignment="1">
      <alignment horizontal="right" vertical="center"/>
    </xf>
    <xf numFmtId="2" fontId="23" fillId="32" borderId="39" xfId="0" applyNumberFormat="1" applyFont="1" applyFill="1" applyBorder="1" applyAlignment="1">
      <alignment horizontal="right" vertical="center"/>
    </xf>
    <xf numFmtId="2" fontId="23" fillId="32" borderId="41" xfId="0" applyNumberFormat="1" applyFont="1" applyFill="1" applyBorder="1" applyAlignment="1">
      <alignment horizontal="right" vertical="center"/>
    </xf>
    <xf numFmtId="2" fontId="23" fillId="32" borderId="30" xfId="0" applyNumberFormat="1" applyFont="1" applyFill="1" applyBorder="1" applyAlignment="1">
      <alignment horizontal="right" vertical="center"/>
    </xf>
    <xf numFmtId="2" fontId="23" fillId="32" borderId="42" xfId="0" applyNumberFormat="1" applyFont="1" applyFill="1" applyBorder="1" applyAlignment="1">
      <alignment horizontal="right" vertical="center"/>
    </xf>
    <xf numFmtId="49" fontId="23" fillId="0" borderId="37" xfId="0" applyNumberFormat="1" applyFont="1" applyFill="1" applyBorder="1" applyAlignment="1">
      <alignment horizontal="left" vertical="center"/>
    </xf>
    <xf numFmtId="49" fontId="23" fillId="0" borderId="38" xfId="0" applyNumberFormat="1" applyFont="1" applyFill="1" applyBorder="1" applyAlignment="1">
      <alignment horizontal="left" vertical="center"/>
    </xf>
    <xf numFmtId="49" fontId="23" fillId="0" borderId="39" xfId="0" applyNumberFormat="1" applyFont="1" applyFill="1" applyBorder="1" applyAlignment="1">
      <alignment horizontal="left" vertical="center"/>
    </xf>
    <xf numFmtId="49" fontId="23" fillId="0" borderId="41" xfId="0" applyNumberFormat="1" applyFont="1" applyFill="1" applyBorder="1" applyAlignment="1">
      <alignment horizontal="left" vertical="center"/>
    </xf>
    <xf numFmtId="49" fontId="23" fillId="0" borderId="30" xfId="0" applyNumberFormat="1" applyFont="1" applyFill="1" applyBorder="1" applyAlignment="1">
      <alignment horizontal="left" vertical="center"/>
    </xf>
    <xf numFmtId="49" fontId="23" fillId="0" borderId="42" xfId="0" applyNumberFormat="1" applyFont="1" applyFill="1" applyBorder="1" applyAlignment="1">
      <alignment horizontal="left" vertical="center"/>
    </xf>
    <xf numFmtId="0" fontId="23" fillId="0" borderId="29" xfId="0" applyFont="1" applyBorder="1" applyAlignment="1">
      <alignment/>
    </xf>
    <xf numFmtId="0" fontId="23" fillId="0" borderId="29" xfId="0" applyFont="1" applyBorder="1" applyAlignment="1">
      <alignment horizontal="center"/>
    </xf>
    <xf numFmtId="2" fontId="23" fillId="32" borderId="29" xfId="0" applyNumberFormat="1" applyFont="1" applyFill="1" applyBorder="1" applyAlignment="1">
      <alignment horizontal="right"/>
    </xf>
    <xf numFmtId="49" fontId="23" fillId="0" borderId="29" xfId="0" applyNumberFormat="1" applyFont="1" applyFill="1" applyBorder="1" applyAlignment="1">
      <alignment horizontal="left"/>
    </xf>
    <xf numFmtId="49" fontId="8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2" fontId="8" fillId="32" borderId="37" xfId="0" applyNumberFormat="1" applyFont="1" applyFill="1" applyBorder="1" applyAlignment="1">
      <alignment horizontal="right" vertical="center"/>
    </xf>
    <xf numFmtId="2" fontId="8" fillId="32" borderId="38" xfId="0" applyNumberFormat="1" applyFont="1" applyFill="1" applyBorder="1" applyAlignment="1">
      <alignment horizontal="right" vertical="center"/>
    </xf>
    <xf numFmtId="2" fontId="8" fillId="32" borderId="39" xfId="0" applyNumberFormat="1" applyFont="1" applyFill="1" applyBorder="1" applyAlignment="1">
      <alignment horizontal="right" vertical="center"/>
    </xf>
    <xf numFmtId="2" fontId="8" fillId="32" borderId="41" xfId="0" applyNumberFormat="1" applyFont="1" applyFill="1" applyBorder="1" applyAlignment="1">
      <alignment horizontal="right" vertical="center"/>
    </xf>
    <xf numFmtId="2" fontId="8" fillId="32" borderId="30" xfId="0" applyNumberFormat="1" applyFont="1" applyFill="1" applyBorder="1" applyAlignment="1">
      <alignment horizontal="right" vertical="center"/>
    </xf>
    <xf numFmtId="2" fontId="8" fillId="32" borderId="42" xfId="0" applyNumberFormat="1" applyFont="1" applyFill="1" applyBorder="1" applyAlignment="1">
      <alignment horizontal="right" vertical="center"/>
    </xf>
    <xf numFmtId="49" fontId="8" fillId="0" borderId="41" xfId="0" applyNumberFormat="1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>
      <alignment horizontal="left" vertical="center"/>
    </xf>
    <xf numFmtId="49" fontId="8" fillId="0" borderId="42" xfId="0" applyNumberFormat="1" applyFont="1" applyFill="1" applyBorder="1" applyAlignment="1">
      <alignment horizontal="left" vertical="center"/>
    </xf>
    <xf numFmtId="0" fontId="8" fillId="0" borderId="44" xfId="0" applyFont="1" applyBorder="1" applyAlignment="1">
      <alignment/>
    </xf>
    <xf numFmtId="49" fontId="8" fillId="0" borderId="29" xfId="0" applyNumberFormat="1" applyFont="1" applyFill="1" applyBorder="1" applyAlignment="1">
      <alignment horizontal="left"/>
    </xf>
    <xf numFmtId="49" fontId="23" fillId="0" borderId="3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26" xfId="0" applyFont="1" applyBorder="1" applyAlignment="1">
      <alignment/>
    </xf>
    <xf numFmtId="4" fontId="23" fillId="32" borderId="37" xfId="0" applyNumberFormat="1" applyFont="1" applyFill="1" applyBorder="1" applyAlignment="1">
      <alignment horizontal="right" vertical="center"/>
    </xf>
    <xf numFmtId="4" fontId="23" fillId="32" borderId="38" xfId="0" applyNumberFormat="1" applyFont="1" applyFill="1" applyBorder="1" applyAlignment="1">
      <alignment horizontal="right" vertical="center"/>
    </xf>
    <xf numFmtId="4" fontId="23" fillId="32" borderId="39" xfId="0" applyNumberFormat="1" applyFont="1" applyFill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44" xfId="0" applyFont="1" applyBorder="1" applyAlignment="1">
      <alignment wrapText="1"/>
    </xf>
    <xf numFmtId="49" fontId="23" fillId="0" borderId="38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" fontId="23" fillId="32" borderId="41" xfId="0" applyNumberFormat="1" applyFont="1" applyFill="1" applyBorder="1" applyAlignment="1">
      <alignment horizontal="right" vertical="center"/>
    </xf>
    <xf numFmtId="4" fontId="23" fillId="32" borderId="30" xfId="0" applyNumberFormat="1" applyFont="1" applyFill="1" applyBorder="1" applyAlignment="1">
      <alignment horizontal="right" vertical="center"/>
    </xf>
    <xf numFmtId="4" fontId="23" fillId="32" borderId="42" xfId="0" applyNumberFormat="1" applyFont="1" applyFill="1" applyBorder="1" applyAlignment="1">
      <alignment horizontal="right" vertical="center"/>
    </xf>
    <xf numFmtId="0" fontId="23" fillId="0" borderId="44" xfId="0" applyFont="1" applyBorder="1" applyAlignment="1">
      <alignment/>
    </xf>
    <xf numFmtId="49" fontId="23" fillId="0" borderId="27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2" fontId="23" fillId="32" borderId="27" xfId="0" applyNumberFormat="1" applyFont="1" applyFill="1" applyBorder="1" applyAlignment="1">
      <alignment horizontal="right"/>
    </xf>
    <xf numFmtId="49" fontId="23" fillId="0" borderId="27" xfId="0" applyNumberFormat="1" applyFont="1" applyFill="1" applyBorder="1" applyAlignment="1">
      <alignment horizontal="left"/>
    </xf>
    <xf numFmtId="0" fontId="23" fillId="32" borderId="29" xfId="0" applyFont="1" applyFill="1" applyBorder="1" applyAlignment="1">
      <alignment horizontal="right" vertical="center"/>
    </xf>
    <xf numFmtId="3" fontId="23" fillId="32" borderId="29" xfId="0" applyNumberFormat="1" applyFont="1" applyFill="1" applyBorder="1" applyAlignment="1">
      <alignment horizontal="right" vertical="center"/>
    </xf>
    <xf numFmtId="49" fontId="8" fillId="0" borderId="29" xfId="0" applyNumberFormat="1" applyFont="1" applyFill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38" xfId="0" applyNumberFormat="1" applyFont="1" applyFill="1" applyBorder="1" applyAlignment="1">
      <alignment horizontal="right" vertical="center"/>
    </xf>
    <xf numFmtId="181" fontId="8" fillId="0" borderId="39" xfId="0" applyNumberFormat="1" applyFont="1" applyFill="1" applyBorder="1" applyAlignment="1">
      <alignment horizontal="right" vertical="center"/>
    </xf>
    <xf numFmtId="181" fontId="8" fillId="0" borderId="24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/>
    </xf>
    <xf numFmtId="181" fontId="8" fillId="0" borderId="43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181" fontId="8" fillId="0" borderId="30" xfId="0" applyNumberFormat="1" applyFont="1" applyFill="1" applyBorder="1" applyAlignment="1">
      <alignment horizontal="right" vertical="center"/>
    </xf>
    <xf numFmtId="181" fontId="8" fillId="0" borderId="42" xfId="0" applyNumberFormat="1" applyFont="1" applyFill="1" applyBorder="1" applyAlignment="1">
      <alignment horizontal="righ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43" xfId="0" applyNumberFormat="1" applyFont="1" applyFill="1" applyBorder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4" fontId="23" fillId="0" borderId="37" xfId="0" applyNumberFormat="1" applyFont="1" applyFill="1" applyBorder="1" applyAlignment="1">
      <alignment horizontal="right" vertical="center"/>
    </xf>
    <xf numFmtId="4" fontId="23" fillId="0" borderId="38" xfId="0" applyNumberFormat="1" applyFont="1" applyFill="1" applyBorder="1" applyAlignment="1">
      <alignment horizontal="right" vertical="center"/>
    </xf>
    <xf numFmtId="4" fontId="23" fillId="0" borderId="39" xfId="0" applyNumberFormat="1" applyFont="1" applyFill="1" applyBorder="1" applyAlignment="1">
      <alignment horizontal="right" vertical="center"/>
    </xf>
    <xf numFmtId="4" fontId="23" fillId="0" borderId="24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right" vertical="center"/>
    </xf>
    <xf numFmtId="4" fontId="23" fillId="0" borderId="43" xfId="0" applyNumberFormat="1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left" vertical="center"/>
    </xf>
    <xf numFmtId="49" fontId="23" fillId="0" borderId="43" xfId="0" applyNumberFormat="1" applyFont="1" applyFill="1" applyBorder="1" applyAlignment="1">
      <alignment horizontal="left" vertical="center"/>
    </xf>
    <xf numFmtId="4" fontId="8" fillId="0" borderId="37" xfId="0" applyNumberFormat="1" applyFont="1" applyFill="1" applyBorder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/>
    </xf>
    <xf numFmtId="4" fontId="8" fillId="0" borderId="39" xfId="0" applyNumberFormat="1" applyFont="1" applyFill="1" applyBorder="1" applyAlignment="1">
      <alignment horizontal="right" vertical="center"/>
    </xf>
    <xf numFmtId="4" fontId="8" fillId="0" borderId="41" xfId="0" applyNumberFormat="1" applyFont="1" applyFill="1" applyBorder="1" applyAlignment="1">
      <alignment horizontal="right" vertical="center"/>
    </xf>
    <xf numFmtId="4" fontId="8" fillId="0" borderId="30" xfId="0" applyNumberFormat="1" applyFont="1" applyFill="1" applyBorder="1" applyAlignment="1">
      <alignment horizontal="right" vertical="center"/>
    </xf>
    <xf numFmtId="4" fontId="8" fillId="0" borderId="42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43" xfId="0" applyNumberFormat="1" applyFont="1" applyFill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/>
    </xf>
    <xf numFmtId="0" fontId="8" fillId="0" borderId="36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4" fontId="8" fillId="0" borderId="29" xfId="0" applyNumberFormat="1" applyFont="1" applyFill="1" applyBorder="1" applyAlignment="1">
      <alignment horizontal="right"/>
    </xf>
    <xf numFmtId="4" fontId="8" fillId="32" borderId="37" xfId="0" applyNumberFormat="1" applyFont="1" applyFill="1" applyBorder="1" applyAlignment="1">
      <alignment horizontal="right" vertical="center"/>
    </xf>
    <xf numFmtId="4" fontId="8" fillId="32" borderId="38" xfId="0" applyNumberFormat="1" applyFont="1" applyFill="1" applyBorder="1" applyAlignment="1">
      <alignment horizontal="right" vertical="center"/>
    </xf>
    <xf numFmtId="4" fontId="8" fillId="32" borderId="39" xfId="0" applyNumberFormat="1" applyFont="1" applyFill="1" applyBorder="1" applyAlignment="1">
      <alignment horizontal="right" vertical="center"/>
    </xf>
    <xf numFmtId="4" fontId="8" fillId="32" borderId="24" xfId="0" applyNumberFormat="1" applyFont="1" applyFill="1" applyBorder="1" applyAlignment="1">
      <alignment horizontal="right" vertical="center"/>
    </xf>
    <xf numFmtId="4" fontId="8" fillId="32" borderId="0" xfId="0" applyNumberFormat="1" applyFont="1" applyFill="1" applyAlignment="1">
      <alignment horizontal="right" vertical="center"/>
    </xf>
    <xf numFmtId="4" fontId="8" fillId="32" borderId="43" xfId="0" applyNumberFormat="1" applyFont="1" applyFill="1" applyBorder="1" applyAlignment="1">
      <alignment horizontal="right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" fontId="8" fillId="32" borderId="41" xfId="0" applyNumberFormat="1" applyFont="1" applyFill="1" applyBorder="1" applyAlignment="1">
      <alignment horizontal="right" vertical="center"/>
    </xf>
    <xf numFmtId="4" fontId="8" fillId="32" borderId="30" xfId="0" applyNumberFormat="1" applyFont="1" applyFill="1" applyBorder="1" applyAlignment="1">
      <alignment horizontal="right" vertical="center"/>
    </xf>
    <xf numFmtId="4" fontId="8" fillId="32" borderId="42" xfId="0" applyNumberFormat="1" applyFont="1" applyFill="1" applyBorder="1" applyAlignment="1">
      <alignment horizontal="right" vertical="center"/>
    </xf>
    <xf numFmtId="49" fontId="81" fillId="0" borderId="37" xfId="0" applyNumberFormat="1" applyFont="1" applyFill="1" applyBorder="1" applyAlignment="1">
      <alignment horizontal="left" vertical="center"/>
    </xf>
    <xf numFmtId="49" fontId="81" fillId="0" borderId="38" xfId="0" applyNumberFormat="1" applyFont="1" applyFill="1" applyBorder="1" applyAlignment="1">
      <alignment horizontal="left" vertical="center"/>
    </xf>
    <xf numFmtId="49" fontId="81" fillId="0" borderId="39" xfId="0" applyNumberFormat="1" applyFont="1" applyFill="1" applyBorder="1" applyAlignment="1">
      <alignment horizontal="left" vertical="center"/>
    </xf>
    <xf numFmtId="49" fontId="81" fillId="0" borderId="41" xfId="0" applyNumberFormat="1" applyFont="1" applyFill="1" applyBorder="1" applyAlignment="1">
      <alignment horizontal="left" vertical="center"/>
    </xf>
    <xf numFmtId="49" fontId="81" fillId="0" borderId="30" xfId="0" applyNumberFormat="1" applyFont="1" applyFill="1" applyBorder="1" applyAlignment="1">
      <alignment horizontal="left" vertical="center"/>
    </xf>
    <xf numFmtId="49" fontId="81" fillId="0" borderId="42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43" xfId="0" applyNumberFormat="1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left" vertical="center" wrapText="1"/>
    </xf>
    <xf numFmtId="49" fontId="8" fillId="0" borderId="42" xfId="0" applyNumberFormat="1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/>
    </xf>
    <xf numFmtId="49" fontId="8" fillId="0" borderId="36" xfId="0" applyNumberFormat="1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4" fontId="8" fillId="0" borderId="36" xfId="0" applyNumberFormat="1" applyFont="1" applyFill="1" applyBorder="1" applyAlignment="1">
      <alignment horizontal="right"/>
    </xf>
    <xf numFmtId="4" fontId="8" fillId="0" borderId="45" xfId="0" applyNumberFormat="1" applyFont="1" applyFill="1" applyBorder="1" applyAlignment="1">
      <alignment horizontal="right"/>
    </xf>
    <xf numFmtId="4" fontId="8" fillId="0" borderId="40" xfId="0" applyNumberFormat="1" applyFont="1" applyFill="1" applyBorder="1" applyAlignment="1">
      <alignment horizontal="right"/>
    </xf>
    <xf numFmtId="49" fontId="8" fillId="0" borderId="36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2" fontId="23" fillId="0" borderId="37" xfId="0" applyNumberFormat="1" applyFont="1" applyFill="1" applyBorder="1" applyAlignment="1">
      <alignment horizontal="left" vertical="center"/>
    </xf>
    <xf numFmtId="2" fontId="23" fillId="0" borderId="38" xfId="0" applyNumberFormat="1" applyFont="1" applyFill="1" applyBorder="1" applyAlignment="1">
      <alignment horizontal="left" vertical="center"/>
    </xf>
    <xf numFmtId="2" fontId="23" fillId="0" borderId="39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49" fontId="8" fillId="0" borderId="36" xfId="0" applyNumberFormat="1" applyFont="1" applyFill="1" applyBorder="1" applyAlignment="1">
      <alignment horizontal="left" vertical="center" wrapText="1"/>
    </xf>
    <xf numFmtId="49" fontId="8" fillId="0" borderId="45" xfId="0" applyNumberFormat="1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left" vertical="center" wrapText="1"/>
    </xf>
    <xf numFmtId="0" fontId="8" fillId="0" borderId="29" xfId="0" applyFont="1" applyBorder="1" applyAlignment="1">
      <alignment wrapText="1"/>
    </xf>
    <xf numFmtId="49" fontId="8" fillId="0" borderId="29" xfId="0" applyNumberFormat="1" applyFont="1" applyFill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9" fontId="8" fillId="0" borderId="27" xfId="0" applyNumberFormat="1" applyFont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7" xfId="0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left"/>
    </xf>
    <xf numFmtId="49" fontId="23" fillId="0" borderId="37" xfId="0" applyNumberFormat="1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4" fontId="23" fillId="0" borderId="37" xfId="0" applyNumberFormat="1" applyFont="1" applyFill="1" applyBorder="1" applyAlignment="1">
      <alignment horizontal="right"/>
    </xf>
    <xf numFmtId="4" fontId="23" fillId="0" borderId="38" xfId="0" applyNumberFormat="1" applyFont="1" applyFill="1" applyBorder="1" applyAlignment="1">
      <alignment horizontal="right"/>
    </xf>
    <xf numFmtId="4" fontId="23" fillId="0" borderId="39" xfId="0" applyNumberFormat="1" applyFont="1" applyFill="1" applyBorder="1" applyAlignment="1">
      <alignment horizontal="right"/>
    </xf>
    <xf numFmtId="49" fontId="23" fillId="0" borderId="37" xfId="0" applyNumberFormat="1" applyFont="1" applyFill="1" applyBorder="1" applyAlignment="1">
      <alignment horizontal="left"/>
    </xf>
    <xf numFmtId="49" fontId="23" fillId="0" borderId="38" xfId="0" applyNumberFormat="1" applyFont="1" applyFill="1" applyBorder="1" applyAlignment="1">
      <alignment horizontal="left"/>
    </xf>
    <xf numFmtId="49" fontId="23" fillId="0" borderId="39" xfId="0" applyNumberFormat="1" applyFont="1" applyFill="1" applyBorder="1" applyAlignment="1">
      <alignment horizontal="left"/>
    </xf>
    <xf numFmtId="4" fontId="23" fillId="0" borderId="37" xfId="0" applyNumberFormat="1" applyFont="1" applyBorder="1" applyAlignment="1">
      <alignment horizontal="right" vertical="center"/>
    </xf>
    <xf numFmtId="4" fontId="23" fillId="0" borderId="38" xfId="0" applyNumberFormat="1" applyFont="1" applyBorder="1" applyAlignment="1">
      <alignment horizontal="right" vertical="center"/>
    </xf>
    <xf numFmtId="4" fontId="23" fillId="0" borderId="39" xfId="0" applyNumberFormat="1" applyFont="1" applyBorder="1" applyAlignment="1">
      <alignment horizontal="right" vertical="center"/>
    </xf>
    <xf numFmtId="2" fontId="23" fillId="0" borderId="37" xfId="0" applyNumberFormat="1" applyFont="1" applyBorder="1" applyAlignment="1">
      <alignment horizontal="left" vertical="center"/>
    </xf>
    <xf numFmtId="2" fontId="23" fillId="0" borderId="38" xfId="0" applyNumberFormat="1" applyFont="1" applyBorder="1" applyAlignment="1">
      <alignment horizontal="left" vertical="center"/>
    </xf>
    <xf numFmtId="2" fontId="23" fillId="0" borderId="39" xfId="0" applyNumberFormat="1" applyFont="1" applyBorder="1" applyAlignment="1">
      <alignment horizontal="left" vertical="center"/>
    </xf>
    <xf numFmtId="0" fontId="8" fillId="0" borderId="4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left"/>
    </xf>
    <xf numFmtId="49" fontId="7" fillId="0" borderId="45" xfId="0" applyNumberFormat="1" applyFont="1" applyBorder="1" applyAlignment="1">
      <alignment horizontal="left"/>
    </xf>
    <xf numFmtId="49" fontId="7" fillId="0" borderId="45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79" fillId="34" borderId="46" xfId="0" applyFont="1" applyFill="1" applyBorder="1" applyAlignment="1">
      <alignment horizontal="left" vertical="top" wrapText="1"/>
    </xf>
    <xf numFmtId="0" fontId="79" fillId="34" borderId="47" xfId="0" applyFont="1" applyFill="1" applyBorder="1" applyAlignment="1">
      <alignment horizontal="left" vertical="top" wrapText="1"/>
    </xf>
    <xf numFmtId="0" fontId="79" fillId="34" borderId="48" xfId="0" applyFont="1" applyFill="1" applyBorder="1" applyAlignment="1">
      <alignment horizontal="left" vertical="top" wrapText="1"/>
    </xf>
    <xf numFmtId="0" fontId="80" fillId="34" borderId="46" xfId="0" applyFont="1" applyFill="1" applyBorder="1" applyAlignment="1">
      <alignment horizontal="center" vertical="top"/>
    </xf>
    <xf numFmtId="0" fontId="80" fillId="34" borderId="48" xfId="0" applyFont="1" applyFill="1" applyBorder="1" applyAlignment="1">
      <alignment horizontal="center" vertical="top"/>
    </xf>
    <xf numFmtId="0" fontId="80" fillId="34" borderId="23" xfId="0" applyFont="1" applyFill="1" applyBorder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ходы на ремонт ос" xfId="54"/>
    <cellStyle name="Обычный_тарифы на 2002г с 1-0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252"/>
  <sheetViews>
    <sheetView zoomScalePageLayoutView="0" workbookViewId="0" topLeftCell="A76">
      <selection activeCell="D78" sqref="D78"/>
    </sheetView>
  </sheetViews>
  <sheetFormatPr defaultColWidth="9.140625" defaultRowHeight="12.75"/>
  <cols>
    <col min="1" max="1" width="11.7109375" style="54" customWidth="1"/>
    <col min="2" max="2" width="37.57421875" style="54" customWidth="1"/>
    <col min="3" max="3" width="24.140625" style="53" customWidth="1"/>
    <col min="4" max="4" width="23.7109375" style="53" customWidth="1"/>
    <col min="5" max="5" width="11.8515625" style="0" customWidth="1"/>
    <col min="6" max="6" width="17.7109375" style="0" customWidth="1"/>
  </cols>
  <sheetData>
    <row r="1" spans="1:4" ht="66" customHeight="1">
      <c r="A1" s="5"/>
      <c r="B1" s="143" t="s">
        <v>31</v>
      </c>
      <c r="C1" s="143"/>
      <c r="D1" s="143"/>
    </row>
    <row r="2" spans="1:6" ht="61.5" thickBot="1">
      <c r="A2" s="6"/>
      <c r="B2" s="7"/>
      <c r="C2" s="8" t="s">
        <v>32</v>
      </c>
      <c r="D2" s="8" t="s">
        <v>33</v>
      </c>
      <c r="E2" s="67" t="s">
        <v>289</v>
      </c>
      <c r="F2" s="67" t="s">
        <v>425</v>
      </c>
    </row>
    <row r="3" spans="1:6" ht="23.25" thickBot="1">
      <c r="A3" s="144" t="s">
        <v>34</v>
      </c>
      <c r="B3" s="145"/>
      <c r="C3" s="145"/>
      <c r="D3" s="145"/>
      <c r="E3" t="e">
        <f>SUM(E4:E78)</f>
        <v>#REF!</v>
      </c>
      <c r="F3">
        <f>SUM(F4:F78)</f>
        <v>56099.490000000005</v>
      </c>
    </row>
    <row r="4" spans="1:4" ht="20.25">
      <c r="A4" s="9">
        <v>1</v>
      </c>
      <c r="B4" s="140" t="s">
        <v>2</v>
      </c>
      <c r="C4" s="11">
        <v>36837.41201910352</v>
      </c>
      <c r="D4" s="11">
        <f>49145.33+'расходы на ремонт ос'!F239/1000</f>
        <v>50981.147430000005</v>
      </c>
    </row>
    <row r="5" spans="1:4" ht="40.5">
      <c r="A5" s="139"/>
      <c r="B5" s="141" t="s">
        <v>634</v>
      </c>
      <c r="C5" s="142">
        <f>C4</f>
        <v>36837.41201910352</v>
      </c>
      <c r="D5" s="142">
        <v>49272.67</v>
      </c>
    </row>
    <row r="6" spans="1:4" ht="40.5">
      <c r="A6" s="139"/>
      <c r="B6" s="141" t="s">
        <v>635</v>
      </c>
      <c r="C6" s="142">
        <v>0</v>
      </c>
      <c r="D6" s="142">
        <v>1708.48</v>
      </c>
    </row>
    <row r="7" spans="1:4" ht="20.25">
      <c r="A7" s="12"/>
      <c r="B7" s="13" t="s">
        <v>35</v>
      </c>
      <c r="C7" s="14">
        <v>93</v>
      </c>
      <c r="D7" s="14">
        <v>93.7</v>
      </c>
    </row>
    <row r="8" spans="1:4" ht="40.5">
      <c r="A8" s="12"/>
      <c r="B8" s="13" t="s">
        <v>36</v>
      </c>
      <c r="C8" s="14">
        <v>33008.43370887412</v>
      </c>
      <c r="D8" s="14">
        <v>43708.05</v>
      </c>
    </row>
    <row r="9" spans="1:4" ht="20.25">
      <c r="A9" s="15">
        <v>2</v>
      </c>
      <c r="B9" s="16" t="s">
        <v>37</v>
      </c>
      <c r="C9" s="17">
        <v>6673.5280050861375</v>
      </c>
      <c r="D9" s="68">
        <f>SUM(D10:D14)</f>
        <v>6295.827</v>
      </c>
    </row>
    <row r="10" spans="1:4" ht="40.5">
      <c r="A10" s="12" t="s">
        <v>38</v>
      </c>
      <c r="B10" s="13" t="s">
        <v>39</v>
      </c>
      <c r="C10" s="14">
        <v>2109.5304782238</v>
      </c>
      <c r="D10" s="14">
        <f>2997.72+346.367</f>
        <v>3344.087</v>
      </c>
    </row>
    <row r="11" spans="1:4" ht="20.25">
      <c r="A11" s="12" t="s">
        <v>40</v>
      </c>
      <c r="B11" s="13" t="s">
        <v>41</v>
      </c>
      <c r="C11" s="14">
        <v>512.9750330492186</v>
      </c>
      <c r="D11" s="14">
        <v>890.56</v>
      </c>
    </row>
    <row r="12" spans="1:4" ht="20.25">
      <c r="A12" s="12" t="s">
        <v>42</v>
      </c>
      <c r="B12" s="13" t="s">
        <v>43</v>
      </c>
      <c r="C12" s="14">
        <v>1543.8260268727956</v>
      </c>
      <c r="D12" s="14">
        <v>791.04</v>
      </c>
    </row>
    <row r="13" spans="1:4" ht="20.25">
      <c r="A13" s="12" t="s">
        <v>44</v>
      </c>
      <c r="B13" s="13" t="s">
        <v>45</v>
      </c>
      <c r="C13" s="14">
        <v>11.527664643837708</v>
      </c>
      <c r="D13" s="14">
        <v>108.38</v>
      </c>
    </row>
    <row r="14" spans="1:4" ht="20.25">
      <c r="A14" s="18" t="s">
        <v>46</v>
      </c>
      <c r="B14" s="13" t="s">
        <v>47</v>
      </c>
      <c r="C14" s="14">
        <v>2495.6688022964854</v>
      </c>
      <c r="D14" s="14">
        <v>1161.76</v>
      </c>
    </row>
    <row r="15" spans="1:5" ht="20.25">
      <c r="A15" s="15">
        <v>3</v>
      </c>
      <c r="B15" s="16" t="s">
        <v>48</v>
      </c>
      <c r="C15" s="17">
        <v>1913.3276168678194</v>
      </c>
      <c r="D15" s="17">
        <f>'расходы на ремонт ос'!E232/1000</f>
        <v>3046.7538000000004</v>
      </c>
      <c r="E15" s="55"/>
    </row>
    <row r="16" spans="1:4" ht="40.5" customHeight="1">
      <c r="A16" s="15" t="s">
        <v>13</v>
      </c>
      <c r="B16" s="16" t="s">
        <v>49</v>
      </c>
      <c r="C16" s="17">
        <v>11602.902279899605</v>
      </c>
      <c r="D16" s="17">
        <f>D17+D21+D36+D37+D38+D39+D40+D41</f>
        <v>17176.55152</v>
      </c>
    </row>
    <row r="17" spans="1:5" ht="67.5" customHeight="1">
      <c r="A17" s="19" t="s">
        <v>50</v>
      </c>
      <c r="B17" s="20" t="s">
        <v>51</v>
      </c>
      <c r="C17" s="21">
        <v>0</v>
      </c>
      <c r="D17" s="21">
        <f>SUM(D18:D20)</f>
        <v>2145.0973700000004</v>
      </c>
      <c r="E17" s="55"/>
    </row>
    <row r="18" spans="1:4" ht="62.25" customHeight="1">
      <c r="A18" s="18" t="s">
        <v>52</v>
      </c>
      <c r="B18" s="13" t="s">
        <v>53</v>
      </c>
      <c r="C18" s="14">
        <v>0</v>
      </c>
      <c r="D18" s="14">
        <f>'расходы на ремонт ос'!G239/1000-D20</f>
        <v>1255.1573700000004</v>
      </c>
    </row>
    <row r="19" spans="1:5" ht="20.25">
      <c r="A19" s="18" t="s">
        <v>54</v>
      </c>
      <c r="B19" s="13" t="s">
        <v>55</v>
      </c>
      <c r="C19" s="14">
        <v>0</v>
      </c>
      <c r="D19" s="14">
        <v>86.11</v>
      </c>
      <c r="E19" s="55">
        <f>D19</f>
        <v>86.11</v>
      </c>
    </row>
    <row r="20" spans="1:4" ht="52.5" customHeight="1">
      <c r="A20" s="18" t="s">
        <v>56</v>
      </c>
      <c r="B20" s="13" t="s">
        <v>57</v>
      </c>
      <c r="C20" s="14">
        <v>0</v>
      </c>
      <c r="D20" s="14">
        <v>803.83</v>
      </c>
    </row>
    <row r="21" spans="1:5" ht="60.75">
      <c r="A21" s="19" t="s">
        <v>58</v>
      </c>
      <c r="B21" s="20" t="s">
        <v>59</v>
      </c>
      <c r="C21" s="21">
        <v>1628.54203127705</v>
      </c>
      <c r="D21" s="21">
        <f>SUM(D22:D35)</f>
        <v>2197.7</v>
      </c>
      <c r="E21" s="55">
        <f>D21-D35-D24-D27</f>
        <v>1537.3</v>
      </c>
    </row>
    <row r="22" spans="1:4" ht="81">
      <c r="A22" s="18" t="s">
        <v>60</v>
      </c>
      <c r="B22" s="13" t="s">
        <v>61</v>
      </c>
      <c r="C22" s="14">
        <v>236.72843578301547</v>
      </c>
      <c r="D22" s="14">
        <v>138.4</v>
      </c>
    </row>
    <row r="23" spans="1:4" ht="29.25" customHeight="1">
      <c r="A23" s="18" t="s">
        <v>62</v>
      </c>
      <c r="B23" s="13" t="s">
        <v>63</v>
      </c>
      <c r="C23" s="14">
        <v>25.117366350512228</v>
      </c>
      <c r="D23" s="14">
        <v>0</v>
      </c>
    </row>
    <row r="24" spans="1:5" ht="20.25">
      <c r="A24" s="18" t="s">
        <v>64</v>
      </c>
      <c r="B24" s="13" t="s">
        <v>65</v>
      </c>
      <c r="C24" s="14">
        <v>56.15760511555573</v>
      </c>
      <c r="D24" s="14">
        <v>27.33</v>
      </c>
      <c r="E24" s="55">
        <f>D24</f>
        <v>27.33</v>
      </c>
    </row>
    <row r="25" spans="1:4" ht="20.25">
      <c r="A25" s="18" t="s">
        <v>66</v>
      </c>
      <c r="B25" s="13" t="s">
        <v>67</v>
      </c>
      <c r="C25" s="14">
        <v>99.96492441858885</v>
      </c>
      <c r="D25" s="14">
        <v>117.39</v>
      </c>
    </row>
    <row r="26" spans="1:4" ht="20.25">
      <c r="A26" s="18" t="s">
        <v>68</v>
      </c>
      <c r="B26" s="13" t="s">
        <v>69</v>
      </c>
      <c r="C26" s="14">
        <v>11.889617958059063</v>
      </c>
      <c r="D26" s="14">
        <v>31.9</v>
      </c>
    </row>
    <row r="27" spans="1:5" ht="20.25">
      <c r="A27" s="18" t="s">
        <v>70</v>
      </c>
      <c r="B27" s="13" t="s">
        <v>71</v>
      </c>
      <c r="C27" s="14">
        <v>88.98567388720772</v>
      </c>
      <c r="D27" s="14">
        <v>388.83</v>
      </c>
      <c r="E27" s="55">
        <f>D27</f>
        <v>388.83</v>
      </c>
    </row>
    <row r="28" spans="1:4" ht="40.5">
      <c r="A28" s="18" t="s">
        <v>72</v>
      </c>
      <c r="B28" s="13" t="s">
        <v>73</v>
      </c>
      <c r="C28" s="14">
        <v>244.18686771242523</v>
      </c>
      <c r="D28" s="14">
        <v>383.02</v>
      </c>
    </row>
    <row r="29" spans="1:4" ht="20.25">
      <c r="A29" s="18" t="s">
        <v>74</v>
      </c>
      <c r="B29" s="13" t="s">
        <v>75</v>
      </c>
      <c r="C29" s="14">
        <v>328.83510649054006</v>
      </c>
      <c r="D29" s="14">
        <v>242.43</v>
      </c>
    </row>
    <row r="30" spans="1:4" ht="20.25">
      <c r="A30" s="18" t="s">
        <v>76</v>
      </c>
      <c r="B30" s="13" t="s">
        <v>77</v>
      </c>
      <c r="C30" s="14">
        <v>133.96657334033202</v>
      </c>
      <c r="D30" s="14">
        <v>327.11</v>
      </c>
    </row>
    <row r="31" spans="1:4" ht="20.25">
      <c r="A31" s="18" t="s">
        <v>78</v>
      </c>
      <c r="B31" s="13" t="s">
        <v>79</v>
      </c>
      <c r="C31" s="14">
        <v>2.214512034335684</v>
      </c>
      <c r="D31" s="14">
        <v>0.49</v>
      </c>
    </row>
    <row r="32" spans="1:4" ht="60.75">
      <c r="A32" s="18" t="s">
        <v>80</v>
      </c>
      <c r="B32" s="13" t="s">
        <v>81</v>
      </c>
      <c r="C32" s="14">
        <v>96.9322809871608</v>
      </c>
      <c r="D32" s="14">
        <v>275.01</v>
      </c>
    </row>
    <row r="33" spans="1:4" ht="20.25">
      <c r="A33" s="18" t="s">
        <v>82</v>
      </c>
      <c r="B33" s="13" t="s">
        <v>83</v>
      </c>
      <c r="C33" s="14">
        <v>3.713576240184053</v>
      </c>
      <c r="D33" s="14">
        <v>4.75</v>
      </c>
    </row>
    <row r="34" spans="1:4" ht="40.5">
      <c r="A34" s="18" t="s">
        <v>84</v>
      </c>
      <c r="B34" s="13" t="s">
        <v>85</v>
      </c>
      <c r="C34" s="14">
        <v>28.769804339473176</v>
      </c>
      <c r="D34" s="14">
        <v>16.8</v>
      </c>
    </row>
    <row r="35" spans="1:4" ht="20.25">
      <c r="A35" s="18" t="s">
        <v>86</v>
      </c>
      <c r="B35" s="13" t="s">
        <v>87</v>
      </c>
      <c r="C35" s="14">
        <v>271.0679310631108</v>
      </c>
      <c r="D35" s="14">
        <v>244.24</v>
      </c>
    </row>
    <row r="36" spans="1:5" ht="60.75">
      <c r="A36" s="19" t="s">
        <v>88</v>
      </c>
      <c r="B36" s="20" t="s">
        <v>89</v>
      </c>
      <c r="C36" s="21">
        <v>109.5273272482378</v>
      </c>
      <c r="D36" s="21">
        <v>127.81</v>
      </c>
      <c r="E36" s="55">
        <v>127.81</v>
      </c>
    </row>
    <row r="37" spans="1:5" ht="20.25">
      <c r="A37" s="19" t="s">
        <v>90</v>
      </c>
      <c r="B37" s="20" t="s">
        <v>91</v>
      </c>
      <c r="C37" s="21">
        <v>19.90524627777112</v>
      </c>
      <c r="D37" s="21">
        <v>34.73</v>
      </c>
      <c r="E37" s="55">
        <f>D37</f>
        <v>34.73</v>
      </c>
    </row>
    <row r="38" spans="1:5" ht="40.5">
      <c r="A38" s="19" t="s">
        <v>92</v>
      </c>
      <c r="B38" s="20" t="s">
        <v>93</v>
      </c>
      <c r="C38" s="21">
        <v>19.46343817202575</v>
      </c>
      <c r="D38" s="21">
        <v>103.5</v>
      </c>
      <c r="E38" s="55">
        <f>D38</f>
        <v>103.5</v>
      </c>
    </row>
    <row r="39" spans="1:4" ht="20.25">
      <c r="A39" s="19" t="s">
        <v>94</v>
      </c>
      <c r="B39" s="20" t="s">
        <v>3</v>
      </c>
      <c r="C39" s="21">
        <v>51.7952219710773</v>
      </c>
      <c r="D39" s="21">
        <v>75.18</v>
      </c>
    </row>
    <row r="40" spans="1:5" ht="20.25">
      <c r="A40" s="22">
        <v>42555</v>
      </c>
      <c r="B40" s="20" t="s">
        <v>95</v>
      </c>
      <c r="C40" s="21">
        <v>84.74357098580782</v>
      </c>
      <c r="D40" s="21">
        <v>70.16</v>
      </c>
      <c r="E40" s="55">
        <f>D40</f>
        <v>70.16</v>
      </c>
    </row>
    <row r="41" spans="1:4" ht="40.5">
      <c r="A41" s="22">
        <v>44412</v>
      </c>
      <c r="B41" s="20" t="s">
        <v>96</v>
      </c>
      <c r="C41" s="21">
        <v>9688.925443967632</v>
      </c>
      <c r="D41" s="21">
        <f>SUM(D42:D47)</f>
        <v>12422.37415</v>
      </c>
    </row>
    <row r="42" spans="1:4" ht="72.75" customHeight="1">
      <c r="A42" s="18" t="s">
        <v>97</v>
      </c>
      <c r="B42" s="13" t="s">
        <v>98</v>
      </c>
      <c r="C42" s="14">
        <v>0</v>
      </c>
      <c r="D42" s="14">
        <v>0</v>
      </c>
    </row>
    <row r="43" spans="1:5" ht="40.5">
      <c r="A43" s="18" t="s">
        <v>99</v>
      </c>
      <c r="B43" s="13" t="s">
        <v>100</v>
      </c>
      <c r="C43" s="14">
        <v>6572.5499197464205</v>
      </c>
      <c r="D43" s="14">
        <f>'расходы на ремонт ос'!I232/1000</f>
        <v>4348.18086</v>
      </c>
      <c r="E43" s="55"/>
    </row>
    <row r="44" spans="1:5" ht="40.5">
      <c r="A44" s="18" t="s">
        <v>101</v>
      </c>
      <c r="B44" s="13" t="s">
        <v>102</v>
      </c>
      <c r="C44" s="14">
        <v>463.3956119584809</v>
      </c>
      <c r="D44" s="14">
        <v>293.97</v>
      </c>
      <c r="E44" s="55">
        <f>D44</f>
        <v>293.97</v>
      </c>
    </row>
    <row r="45" spans="1:5" ht="40.5">
      <c r="A45" s="18" t="s">
        <v>103</v>
      </c>
      <c r="B45" s="13" t="s">
        <v>104</v>
      </c>
      <c r="C45" s="14">
        <v>2652.9799122627314</v>
      </c>
      <c r="D45" s="14">
        <f>83.65085+'расходы на ремонт ос'!E235/1000</f>
        <v>160.98329</v>
      </c>
      <c r="E45" s="55">
        <f>D45</f>
        <v>160.98329</v>
      </c>
    </row>
    <row r="46" spans="1:5" ht="20.25">
      <c r="A46" s="18" t="s">
        <v>105</v>
      </c>
      <c r="B46" s="13" t="s">
        <v>106</v>
      </c>
      <c r="C46" s="23">
        <v>0</v>
      </c>
      <c r="D46" s="23">
        <v>72</v>
      </c>
      <c r="E46" s="55">
        <f>D46</f>
        <v>72</v>
      </c>
    </row>
    <row r="47" spans="1:5" ht="20.25">
      <c r="A47" s="18" t="s">
        <v>107</v>
      </c>
      <c r="B47" s="13" t="s">
        <v>108</v>
      </c>
      <c r="C47" s="23">
        <v>0</v>
      </c>
      <c r="D47" s="23">
        <v>7547.24</v>
      </c>
      <c r="E47" s="55" t="e">
        <f>D47-#REF!</f>
        <v>#REF!</v>
      </c>
    </row>
    <row r="48" spans="1:6" ht="40.5">
      <c r="A48" s="15" t="s">
        <v>14</v>
      </c>
      <c r="B48" s="16" t="s">
        <v>109</v>
      </c>
      <c r="C48" s="24">
        <v>0</v>
      </c>
      <c r="D48" s="24">
        <f>SUM(D49:D50)</f>
        <v>278.86</v>
      </c>
      <c r="F48" s="55">
        <f>D48</f>
        <v>278.86</v>
      </c>
    </row>
    <row r="49" spans="1:4" ht="40.5">
      <c r="A49" s="12" t="s">
        <v>110</v>
      </c>
      <c r="B49" s="13" t="s">
        <v>111</v>
      </c>
      <c r="C49" s="23">
        <v>0</v>
      </c>
      <c r="D49" s="23">
        <v>176.86</v>
      </c>
    </row>
    <row r="50" spans="1:4" ht="40.5">
      <c r="A50" s="12" t="s">
        <v>112</v>
      </c>
      <c r="B50" s="13" t="s">
        <v>113</v>
      </c>
      <c r="C50" s="23">
        <v>0</v>
      </c>
      <c r="D50" s="23">
        <v>102</v>
      </c>
    </row>
    <row r="51" spans="1:4" ht="36" customHeight="1" thickBot="1">
      <c r="A51" s="25"/>
      <c r="B51" s="26" t="s">
        <v>114</v>
      </c>
      <c r="C51" s="27">
        <v>57027.1699209571</v>
      </c>
      <c r="D51" s="27">
        <f>D4+D9+D15+D16+D48</f>
        <v>77779.13975</v>
      </c>
    </row>
    <row r="52" spans="1:4" ht="23.25" thickBot="1">
      <c r="A52" s="146" t="s">
        <v>115</v>
      </c>
      <c r="B52" s="147"/>
      <c r="C52" s="147"/>
      <c r="D52" s="147"/>
    </row>
    <row r="53" spans="1:4" ht="60.75">
      <c r="A53" s="9">
        <v>1</v>
      </c>
      <c r="B53" s="10" t="s">
        <v>116</v>
      </c>
      <c r="C53" s="28">
        <v>8667.34008560764</v>
      </c>
      <c r="D53" s="28">
        <v>10804.34</v>
      </c>
    </row>
    <row r="54" spans="1:4" ht="40.5">
      <c r="A54" s="15">
        <v>2</v>
      </c>
      <c r="B54" s="16" t="s">
        <v>117</v>
      </c>
      <c r="C54" s="17">
        <v>11198.57325380747</v>
      </c>
      <c r="D54" s="17">
        <f>9977.58+'расходы на ремонт ос'!H239/1000</f>
        <v>10261.52221</v>
      </c>
    </row>
    <row r="55" spans="1:5" ht="60.75">
      <c r="A55" s="15">
        <v>3</v>
      </c>
      <c r="B55" s="16" t="s">
        <v>118</v>
      </c>
      <c r="C55" s="17">
        <v>341.8533358216</v>
      </c>
      <c r="D55" s="17">
        <f>SUM(D56:D58)</f>
        <v>471.36</v>
      </c>
      <c r="E55" s="55">
        <f>D55</f>
        <v>471.36</v>
      </c>
    </row>
    <row r="56" spans="1:4" ht="20.25">
      <c r="A56" s="18" t="s">
        <v>119</v>
      </c>
      <c r="B56" s="13" t="s">
        <v>120</v>
      </c>
      <c r="C56" s="23">
        <v>314.69636365200006</v>
      </c>
      <c r="D56" s="23">
        <v>447.73</v>
      </c>
    </row>
    <row r="57" spans="1:4" ht="40.5">
      <c r="A57" s="18" t="s">
        <v>121</v>
      </c>
      <c r="B57" s="13" t="s">
        <v>122</v>
      </c>
      <c r="C57" s="23">
        <v>2.5974169312</v>
      </c>
      <c r="D57" s="23">
        <v>3.26</v>
      </c>
    </row>
    <row r="58" spans="1:4" ht="20.25">
      <c r="A58" s="18" t="s">
        <v>123</v>
      </c>
      <c r="B58" s="13" t="s">
        <v>124</v>
      </c>
      <c r="C58" s="23">
        <v>24.5595552384</v>
      </c>
      <c r="D58" s="23">
        <v>20.37</v>
      </c>
    </row>
    <row r="59" spans="1:4" ht="40.5">
      <c r="A59" s="15">
        <v>4</v>
      </c>
      <c r="B59" s="16" t="s">
        <v>125</v>
      </c>
      <c r="C59" s="17">
        <v>3124.766833333333</v>
      </c>
      <c r="D59" s="17">
        <f>SUM(D60:D63)</f>
        <v>14775.14</v>
      </c>
    </row>
    <row r="60" spans="1:4" ht="20.25">
      <c r="A60" s="18" t="s">
        <v>50</v>
      </c>
      <c r="B60" s="13" t="s">
        <v>126</v>
      </c>
      <c r="C60" s="14">
        <v>73.72683333333333</v>
      </c>
      <c r="D60" s="14">
        <v>76.21</v>
      </c>
    </row>
    <row r="61" spans="1:4" ht="20.25">
      <c r="A61" s="18" t="s">
        <v>58</v>
      </c>
      <c r="B61" s="13" t="s">
        <v>127</v>
      </c>
      <c r="C61" s="14">
        <v>1585</v>
      </c>
      <c r="D61" s="14">
        <v>2160.07</v>
      </c>
    </row>
    <row r="62" spans="1:4" ht="60.75">
      <c r="A62" s="18" t="s">
        <v>88</v>
      </c>
      <c r="B62" s="13" t="s">
        <v>128</v>
      </c>
      <c r="C62" s="14">
        <v>4.04</v>
      </c>
      <c r="D62" s="14">
        <v>4.86</v>
      </c>
    </row>
    <row r="63" spans="1:6" ht="20.25">
      <c r="A63" s="18" t="s">
        <v>129</v>
      </c>
      <c r="B63" s="13" t="s">
        <v>5</v>
      </c>
      <c r="C63" s="23">
        <v>1462</v>
      </c>
      <c r="D63" s="23">
        <f>10903+1631</f>
        <v>12534</v>
      </c>
      <c r="F63" s="55">
        <f>D63</f>
        <v>12534</v>
      </c>
    </row>
    <row r="64" spans="1:4" ht="81">
      <c r="A64" s="15">
        <v>5</v>
      </c>
      <c r="B64" s="16" t="s">
        <v>130</v>
      </c>
      <c r="C64" s="29">
        <v>1750.0235599999999</v>
      </c>
      <c r="D64" s="29">
        <f>SUM(D65:D67)</f>
        <v>2143.59</v>
      </c>
    </row>
    <row r="65" spans="1:4" ht="38.25" customHeight="1">
      <c r="A65" s="18" t="s">
        <v>110</v>
      </c>
      <c r="B65" s="13" t="s">
        <v>131</v>
      </c>
      <c r="C65" s="23">
        <v>483.66756</v>
      </c>
      <c r="D65" s="23">
        <v>957.52</v>
      </c>
    </row>
    <row r="66" spans="1:4" ht="20.25">
      <c r="A66" s="18" t="s">
        <v>112</v>
      </c>
      <c r="B66" s="13" t="s">
        <v>132</v>
      </c>
      <c r="C66" s="23">
        <v>1182.5</v>
      </c>
      <c r="D66" s="23">
        <v>1102.5</v>
      </c>
    </row>
    <row r="67" spans="1:4" ht="20.25">
      <c r="A67" s="18" t="s">
        <v>133</v>
      </c>
      <c r="B67" s="13" t="s">
        <v>134</v>
      </c>
      <c r="C67" s="23">
        <v>83.856</v>
      </c>
      <c r="D67" s="23">
        <v>83.57</v>
      </c>
    </row>
    <row r="68" spans="1:4" ht="60.75">
      <c r="A68" s="15">
        <v>6</v>
      </c>
      <c r="B68" s="16" t="s">
        <v>135</v>
      </c>
      <c r="C68" s="17">
        <v>0</v>
      </c>
      <c r="D68" s="17">
        <v>0</v>
      </c>
    </row>
    <row r="69" spans="1:6" ht="60.75">
      <c r="A69" s="15">
        <v>7</v>
      </c>
      <c r="B69" s="16" t="s">
        <v>136</v>
      </c>
      <c r="C69" s="17">
        <v>0</v>
      </c>
      <c r="D69" s="17">
        <v>39933.4</v>
      </c>
      <c r="F69" s="55">
        <f>D69</f>
        <v>39933.4</v>
      </c>
    </row>
    <row r="70" spans="1:4" ht="121.5">
      <c r="A70" s="15">
        <v>8</v>
      </c>
      <c r="B70" s="16" t="s">
        <v>137</v>
      </c>
      <c r="C70" s="29">
        <v>16520.10268</v>
      </c>
      <c r="D70" s="29">
        <f>SUM(D71:D75)</f>
        <v>3353.23</v>
      </c>
    </row>
    <row r="71" spans="1:6" ht="40.5">
      <c r="A71" s="18" t="s">
        <v>138</v>
      </c>
      <c r="B71" s="13" t="s">
        <v>139</v>
      </c>
      <c r="C71" s="14">
        <v>925.31</v>
      </c>
      <c r="D71" s="14">
        <v>495.48</v>
      </c>
      <c r="F71" s="55">
        <f>D71</f>
        <v>495.48</v>
      </c>
    </row>
    <row r="72" spans="1:6" ht="60.75">
      <c r="A72" s="18" t="s">
        <v>140</v>
      </c>
      <c r="B72" s="13" t="s">
        <v>141</v>
      </c>
      <c r="C72" s="14">
        <v>7656.003</v>
      </c>
      <c r="D72" s="14">
        <v>2684.58</v>
      </c>
      <c r="F72" s="55">
        <f>D72</f>
        <v>2684.58</v>
      </c>
    </row>
    <row r="73" spans="1:6" ht="81">
      <c r="A73" s="18"/>
      <c r="B73" s="13" t="s">
        <v>142</v>
      </c>
      <c r="C73" s="14">
        <v>0</v>
      </c>
      <c r="D73" s="14">
        <v>0</v>
      </c>
      <c r="E73" s="55"/>
      <c r="F73" s="55"/>
    </row>
    <row r="74" spans="1:6" ht="60.75">
      <c r="A74" s="18" t="s">
        <v>143</v>
      </c>
      <c r="B74" s="13" t="s">
        <v>144</v>
      </c>
      <c r="C74" s="14">
        <v>1550.57</v>
      </c>
      <c r="D74" s="14">
        <v>173.17</v>
      </c>
      <c r="F74" s="55">
        <f>D74</f>
        <v>173.17</v>
      </c>
    </row>
    <row r="75" spans="1:4" ht="121.5">
      <c r="A75" s="18" t="s">
        <v>145</v>
      </c>
      <c r="B75" s="30" t="s">
        <v>146</v>
      </c>
      <c r="C75" s="14">
        <v>6388.21968</v>
      </c>
      <c r="D75" s="14">
        <v>0</v>
      </c>
    </row>
    <row r="76" spans="1:4" ht="101.25">
      <c r="A76" s="31" t="s">
        <v>15</v>
      </c>
      <c r="B76" s="32" t="s">
        <v>147</v>
      </c>
      <c r="C76" s="17">
        <v>0</v>
      </c>
      <c r="D76" s="17">
        <v>0</v>
      </c>
    </row>
    <row r="77" spans="1:5" ht="81">
      <c r="A77" s="31" t="s">
        <v>16</v>
      </c>
      <c r="B77" s="32" t="s">
        <v>148</v>
      </c>
      <c r="C77" s="17">
        <v>6512.69085</v>
      </c>
      <c r="D77" s="17">
        <f>4127.9+389.55</f>
        <v>4517.45</v>
      </c>
      <c r="E77" s="55"/>
    </row>
    <row r="78" spans="1:4" ht="55.5" customHeight="1" thickBot="1">
      <c r="A78" s="33"/>
      <c r="B78" s="34" t="s">
        <v>149</v>
      </c>
      <c r="C78" s="35">
        <v>48115.35059857</v>
      </c>
      <c r="D78" s="35">
        <f>D53+D54+D55+D59+D64+D68+D69+D76+D77+D70</f>
        <v>86260.03221</v>
      </c>
    </row>
    <row r="79" spans="1:4" ht="23.25" thickBot="1">
      <c r="A79" s="148" t="s">
        <v>150</v>
      </c>
      <c r="B79" s="149"/>
      <c r="C79" s="149"/>
      <c r="D79" s="149"/>
    </row>
    <row r="80" spans="1:4" ht="40.5">
      <c r="A80" s="9">
        <v>1</v>
      </c>
      <c r="B80" s="10" t="s">
        <v>151</v>
      </c>
      <c r="C80" s="36">
        <f>C51</f>
        <v>57027.1699209571</v>
      </c>
      <c r="D80" s="36">
        <f>D51</f>
        <v>77779.13975</v>
      </c>
    </row>
    <row r="81" spans="1:4" ht="40.5">
      <c r="A81" s="15">
        <v>2</v>
      </c>
      <c r="B81" s="16" t="s">
        <v>152</v>
      </c>
      <c r="C81" s="17">
        <f>C78</f>
        <v>48115.35059857</v>
      </c>
      <c r="D81" s="17">
        <f>D78</f>
        <v>86260.03221</v>
      </c>
    </row>
    <row r="82" spans="1:4" ht="81">
      <c r="A82" s="15">
        <v>3</v>
      </c>
      <c r="B82" s="16" t="s">
        <v>153</v>
      </c>
      <c r="C82" s="29">
        <f>C83+C91</f>
        <v>-4524.713930313617</v>
      </c>
      <c r="D82" s="29">
        <v>0</v>
      </c>
    </row>
    <row r="83" spans="1:4" ht="60.75">
      <c r="A83" s="37" t="s">
        <v>119</v>
      </c>
      <c r="B83" s="38" t="s">
        <v>154</v>
      </c>
      <c r="C83" s="39">
        <f>(C84+C90)*1.139*1.06</f>
        <v>-4524.713930313617</v>
      </c>
      <c r="D83" s="39">
        <v>0</v>
      </c>
    </row>
    <row r="84" spans="1:4" ht="141.75">
      <c r="A84" s="40" t="s">
        <v>155</v>
      </c>
      <c r="B84" s="20" t="s">
        <v>156</v>
      </c>
      <c r="C84" s="41">
        <f>C85+C86+C87+C88+C89</f>
        <v>5551.1183165358425</v>
      </c>
      <c r="D84" s="41">
        <v>0</v>
      </c>
    </row>
    <row r="85" spans="1:4" ht="60.75">
      <c r="A85" s="18"/>
      <c r="B85" s="13" t="s">
        <v>157</v>
      </c>
      <c r="C85" s="14">
        <v>1757.8549475545442</v>
      </c>
      <c r="D85" s="14">
        <v>0</v>
      </c>
    </row>
    <row r="86" spans="1:4" ht="141.75">
      <c r="A86" s="18"/>
      <c r="B86" s="13" t="s">
        <v>158</v>
      </c>
      <c r="C86" s="14">
        <v>1256.6673533737958</v>
      </c>
      <c r="D86" s="14">
        <v>0</v>
      </c>
    </row>
    <row r="87" spans="1:4" ht="141.75">
      <c r="A87" s="18"/>
      <c r="B87" s="13" t="s">
        <v>159</v>
      </c>
      <c r="C87" s="14">
        <v>1245.7320000000036</v>
      </c>
      <c r="D87" s="14">
        <v>0</v>
      </c>
    </row>
    <row r="88" spans="1:4" ht="81">
      <c r="A88" s="18"/>
      <c r="B88" s="13" t="s">
        <v>160</v>
      </c>
      <c r="C88" s="14">
        <v>1282.0401156074986</v>
      </c>
      <c r="D88" s="14">
        <v>0</v>
      </c>
    </row>
    <row r="89" spans="1:4" ht="40.5">
      <c r="A89" s="18"/>
      <c r="B89" s="42" t="s">
        <v>161</v>
      </c>
      <c r="C89" s="14">
        <v>8.823900000000009</v>
      </c>
      <c r="D89" s="14">
        <v>0</v>
      </c>
    </row>
    <row r="90" spans="1:4" ht="134.25" customHeight="1">
      <c r="A90" s="40" t="s">
        <v>162</v>
      </c>
      <c r="B90" s="20" t="s">
        <v>163</v>
      </c>
      <c r="C90" s="21">
        <v>-9298.79</v>
      </c>
      <c r="D90" s="21">
        <v>0</v>
      </c>
    </row>
    <row r="91" spans="1:4" ht="107.25" customHeight="1">
      <c r="A91" s="37" t="s">
        <v>121</v>
      </c>
      <c r="B91" s="38" t="s">
        <v>164</v>
      </c>
      <c r="C91" s="43">
        <v>0</v>
      </c>
      <c r="D91" s="43">
        <v>0</v>
      </c>
    </row>
    <row r="92" spans="1:4" ht="84" customHeight="1">
      <c r="A92" s="44">
        <v>4</v>
      </c>
      <c r="B92" s="32" t="s">
        <v>165</v>
      </c>
      <c r="C92" s="17">
        <f>-2463.62+(-2463.62)</f>
        <v>-4927.24</v>
      </c>
      <c r="D92" s="17">
        <v>0</v>
      </c>
    </row>
    <row r="93" spans="1:4" ht="122.25" customHeight="1">
      <c r="A93" s="44">
        <v>5</v>
      </c>
      <c r="B93" s="32" t="s">
        <v>166</v>
      </c>
      <c r="C93" s="45">
        <v>0</v>
      </c>
      <c r="D93" s="45">
        <v>0</v>
      </c>
    </row>
    <row r="94" spans="1:4" ht="81">
      <c r="A94" s="44">
        <v>6</v>
      </c>
      <c r="B94" s="32" t="s">
        <v>167</v>
      </c>
      <c r="C94" s="45">
        <v>2336.7397421803025</v>
      </c>
      <c r="D94" s="45">
        <v>0</v>
      </c>
    </row>
    <row r="95" spans="1:4" ht="81">
      <c r="A95" s="44">
        <v>7</v>
      </c>
      <c r="B95" s="32" t="s">
        <v>168</v>
      </c>
      <c r="C95" s="45">
        <v>49000.8013005042</v>
      </c>
      <c r="D95" s="45">
        <v>0</v>
      </c>
    </row>
    <row r="96" spans="1:4" ht="79.5" customHeight="1">
      <c r="A96" s="44">
        <v>8</v>
      </c>
      <c r="B96" s="32" t="s">
        <v>169</v>
      </c>
      <c r="C96" s="45">
        <v>0</v>
      </c>
      <c r="D96" s="45">
        <v>0</v>
      </c>
    </row>
    <row r="97" spans="1:4" ht="81">
      <c r="A97" s="44">
        <v>9</v>
      </c>
      <c r="B97" s="32" t="s">
        <v>148</v>
      </c>
      <c r="C97" s="45">
        <v>0</v>
      </c>
      <c r="D97" s="45">
        <v>0</v>
      </c>
    </row>
    <row r="98" spans="1:4" ht="258.75" customHeight="1">
      <c r="A98" s="44">
        <v>10</v>
      </c>
      <c r="B98" s="32" t="s">
        <v>170</v>
      </c>
      <c r="C98" s="45">
        <v>0</v>
      </c>
      <c r="D98" s="45">
        <v>0</v>
      </c>
    </row>
    <row r="99" spans="1:4" ht="66" customHeight="1" thickBot="1">
      <c r="A99" s="46"/>
      <c r="B99" s="34" t="s">
        <v>171</v>
      </c>
      <c r="C99" s="27">
        <f>C80+C81+C82+C92+C93+C94+C95</f>
        <v>147028.107631898</v>
      </c>
      <c r="D99" s="27">
        <f>D80+D81+D82+D92+D93+D94+D95</f>
        <v>164039.17196</v>
      </c>
    </row>
    <row r="100" spans="1:4" ht="18.75">
      <c r="A100" s="47"/>
      <c r="B100" s="48"/>
      <c r="C100" s="49"/>
      <c r="D100" s="49"/>
    </row>
    <row r="101" spans="1:4" ht="18.75">
      <c r="A101" s="150"/>
      <c r="B101" s="150"/>
      <c r="C101" s="49"/>
      <c r="D101" s="49"/>
    </row>
    <row r="102" spans="1:4" ht="23.25">
      <c r="A102" s="47"/>
      <c r="B102" s="50" t="s">
        <v>172</v>
      </c>
      <c r="C102" s="51"/>
      <c r="D102" s="51" t="s">
        <v>11</v>
      </c>
    </row>
    <row r="103" spans="1:4" ht="18.75">
      <c r="A103" s="150"/>
      <c r="B103" s="150"/>
      <c r="C103" s="49"/>
      <c r="D103" s="49"/>
    </row>
    <row r="104" spans="1:4" ht="18.75">
      <c r="A104" s="47"/>
      <c r="B104" s="47"/>
      <c r="C104" s="49"/>
      <c r="D104" s="49"/>
    </row>
    <row r="105" spans="1:4" ht="18.75">
      <c r="A105" s="47"/>
      <c r="B105" s="47"/>
      <c r="C105" s="49"/>
      <c r="D105" s="137"/>
    </row>
    <row r="106" spans="1:4" ht="18.75">
      <c r="A106" s="47"/>
      <c r="B106" s="47"/>
      <c r="C106" s="49"/>
      <c r="D106" s="137"/>
    </row>
    <row r="107" spans="1:4" ht="18.75">
      <c r="A107" s="47"/>
      <c r="B107" s="47"/>
      <c r="C107" s="49"/>
      <c r="D107" s="49"/>
    </row>
    <row r="108" spans="1:4" ht="18.75">
      <c r="A108" s="47"/>
      <c r="B108" s="47"/>
      <c r="C108" s="49"/>
      <c r="D108" s="49"/>
    </row>
    <row r="109" spans="1:4" ht="18.75">
      <c r="A109" s="47"/>
      <c r="B109" s="47"/>
      <c r="C109" s="49"/>
      <c r="D109" s="138"/>
    </row>
    <row r="110" spans="1:4" ht="18.75">
      <c r="A110" s="47"/>
      <c r="B110" s="47"/>
      <c r="C110" s="49"/>
      <c r="D110" s="138"/>
    </row>
    <row r="111" spans="1:4" ht="18.75">
      <c r="A111" s="47"/>
      <c r="B111" s="47"/>
      <c r="C111" s="49"/>
      <c r="D111" s="137"/>
    </row>
    <row r="112" spans="1:6" ht="18.75">
      <c r="A112" s="47"/>
      <c r="B112" s="47"/>
      <c r="C112" s="49"/>
      <c r="D112" s="137"/>
      <c r="F112" s="55"/>
    </row>
    <row r="113" spans="1:4" ht="18.75">
      <c r="A113" s="47"/>
      <c r="B113" s="47"/>
      <c r="C113" s="49"/>
      <c r="D113" s="49"/>
    </row>
    <row r="114" spans="1:4" ht="18.75">
      <c r="A114" s="47"/>
      <c r="B114" s="47"/>
      <c r="C114" s="49"/>
      <c r="D114" s="49"/>
    </row>
    <row r="115" spans="1:4" ht="18.75">
      <c r="A115" s="47"/>
      <c r="B115" s="47"/>
      <c r="C115" s="49"/>
      <c r="D115" s="49"/>
    </row>
    <row r="116" spans="1:4" ht="18.75">
      <c r="A116" s="47"/>
      <c r="B116" s="47"/>
      <c r="C116" s="49"/>
      <c r="D116" s="49"/>
    </row>
    <row r="117" spans="1:4" ht="18.75">
      <c r="A117" s="47"/>
      <c r="B117" s="47"/>
      <c r="C117" s="49"/>
      <c r="D117" s="49"/>
    </row>
    <row r="118" spans="1:4" ht="18.75">
      <c r="A118" s="47"/>
      <c r="B118" s="47"/>
      <c r="C118" s="49"/>
      <c r="D118" s="49"/>
    </row>
    <row r="119" spans="1:4" ht="18.75">
      <c r="A119" s="47"/>
      <c r="B119" s="47"/>
      <c r="C119" s="49"/>
      <c r="D119" s="49"/>
    </row>
    <row r="120" spans="1:4" ht="18.75">
      <c r="A120" s="47"/>
      <c r="B120" s="47"/>
      <c r="C120" s="49"/>
      <c r="D120" s="49"/>
    </row>
    <row r="121" spans="1:4" ht="18.75">
      <c r="A121" s="47"/>
      <c r="B121" s="47"/>
      <c r="C121" s="49"/>
      <c r="D121" s="49"/>
    </row>
    <row r="122" spans="1:4" ht="18.75">
      <c r="A122" s="47"/>
      <c r="B122" s="47"/>
      <c r="C122" s="49"/>
      <c r="D122" s="49"/>
    </row>
    <row r="123" spans="1:4" ht="18.75">
      <c r="A123" s="47"/>
      <c r="B123" s="47"/>
      <c r="C123" s="49"/>
      <c r="D123" s="49"/>
    </row>
    <row r="124" spans="1:4" ht="18.75">
      <c r="A124" s="47"/>
      <c r="B124" s="47"/>
      <c r="C124" s="49"/>
      <c r="D124" s="49"/>
    </row>
    <row r="125" spans="1:4" ht="18.75">
      <c r="A125" s="47"/>
      <c r="B125" s="47"/>
      <c r="C125" s="49"/>
      <c r="D125" s="49"/>
    </row>
    <row r="126" spans="1:4" ht="18.75">
      <c r="A126" s="47"/>
      <c r="B126" s="47"/>
      <c r="C126" s="49"/>
      <c r="D126" s="49"/>
    </row>
    <row r="127" spans="1:4" ht="18.75">
      <c r="A127" s="47"/>
      <c r="B127" s="47"/>
      <c r="C127" s="49"/>
      <c r="D127" s="49"/>
    </row>
    <row r="128" spans="1:4" ht="18.75">
      <c r="A128" s="47"/>
      <c r="B128" s="47"/>
      <c r="C128" s="49"/>
      <c r="D128" s="49"/>
    </row>
    <row r="129" spans="1:4" ht="18.75">
      <c r="A129" s="47"/>
      <c r="B129" s="47"/>
      <c r="C129" s="49"/>
      <c r="D129" s="49"/>
    </row>
    <row r="130" spans="1:4" ht="18.75">
      <c r="A130" s="47"/>
      <c r="B130" s="47"/>
      <c r="C130" s="49"/>
      <c r="D130" s="49"/>
    </row>
    <row r="131" spans="1:4" ht="18.75">
      <c r="A131" s="47"/>
      <c r="B131" s="47"/>
      <c r="C131" s="49"/>
      <c r="D131" s="49"/>
    </row>
    <row r="132" spans="1:4" ht="18.75">
      <c r="A132" s="47"/>
      <c r="B132" s="47"/>
      <c r="C132" s="49"/>
      <c r="D132" s="49"/>
    </row>
    <row r="133" spans="1:4" ht="18.75">
      <c r="A133" s="47"/>
      <c r="B133" s="47"/>
      <c r="C133" s="49"/>
      <c r="D133" s="49"/>
    </row>
    <row r="134" spans="1:4" ht="18.75">
      <c r="A134" s="47"/>
      <c r="B134" s="47"/>
      <c r="C134" s="49"/>
      <c r="D134" s="49"/>
    </row>
    <row r="135" spans="1:4" ht="18.75">
      <c r="A135" s="47"/>
      <c r="B135" s="47"/>
      <c r="C135" s="49"/>
      <c r="D135" s="49"/>
    </row>
    <row r="136" spans="1:4" ht="18.75">
      <c r="A136" s="47"/>
      <c r="B136" s="47"/>
      <c r="C136" s="49"/>
      <c r="D136" s="49"/>
    </row>
    <row r="137" spans="1:4" ht="18.75">
      <c r="A137" s="47"/>
      <c r="B137" s="47"/>
      <c r="C137" s="49"/>
      <c r="D137" s="49"/>
    </row>
    <row r="138" spans="1:4" ht="18.75">
      <c r="A138" s="47"/>
      <c r="B138" s="47"/>
      <c r="C138" s="49"/>
      <c r="D138" s="49"/>
    </row>
    <row r="139" spans="1:4" ht="18.75">
      <c r="A139" s="47"/>
      <c r="B139" s="47"/>
      <c r="C139" s="49"/>
      <c r="D139" s="49"/>
    </row>
    <row r="140" spans="1:4" ht="18.75">
      <c r="A140" s="47"/>
      <c r="B140" s="47"/>
      <c r="C140" s="49"/>
      <c r="D140" s="49"/>
    </row>
    <row r="141" spans="1:4" ht="18.75">
      <c r="A141" s="47"/>
      <c r="B141" s="47"/>
      <c r="C141" s="49"/>
      <c r="D141" s="49"/>
    </row>
    <row r="142" spans="1:4" ht="18.75">
      <c r="A142" s="47"/>
      <c r="B142" s="47"/>
      <c r="C142" s="49"/>
      <c r="D142" s="49"/>
    </row>
    <row r="143" spans="1:4" ht="18.75">
      <c r="A143" s="47"/>
      <c r="B143" s="47"/>
      <c r="C143" s="49"/>
      <c r="D143" s="49"/>
    </row>
    <row r="144" spans="1:4" ht="18.75">
      <c r="A144" s="47"/>
      <c r="B144" s="47"/>
      <c r="C144" s="49"/>
      <c r="D144" s="49"/>
    </row>
    <row r="145" spans="1:4" ht="18.75">
      <c r="A145" s="47"/>
      <c r="B145" s="47"/>
      <c r="C145" s="49"/>
      <c r="D145" s="49"/>
    </row>
    <row r="146" spans="1:4" ht="18.75">
      <c r="A146" s="47"/>
      <c r="B146" s="47"/>
      <c r="C146" s="49"/>
      <c r="D146" s="49"/>
    </row>
    <row r="147" spans="1:4" ht="18.75">
      <c r="A147" s="47"/>
      <c r="B147" s="47"/>
      <c r="C147" s="49"/>
      <c r="D147" s="49"/>
    </row>
    <row r="148" spans="1:4" ht="18.75">
      <c r="A148" s="47"/>
      <c r="B148" s="47"/>
      <c r="C148" s="49"/>
      <c r="D148" s="49"/>
    </row>
    <row r="149" spans="1:4" ht="18.75">
      <c r="A149" s="47"/>
      <c r="B149" s="47"/>
      <c r="C149" s="49"/>
      <c r="D149" s="49"/>
    </row>
    <row r="150" spans="1:4" ht="18.75">
      <c r="A150" s="47"/>
      <c r="B150" s="47"/>
      <c r="C150" s="49"/>
      <c r="D150" s="49"/>
    </row>
    <row r="151" spans="1:4" ht="18.75">
      <c r="A151" s="47"/>
      <c r="B151" s="47"/>
      <c r="C151" s="49"/>
      <c r="D151" s="49"/>
    </row>
    <row r="152" spans="1:4" ht="18.75">
      <c r="A152" s="47"/>
      <c r="B152" s="47"/>
      <c r="C152" s="49"/>
      <c r="D152" s="49"/>
    </row>
    <row r="153" spans="1:4" ht="18.75">
      <c r="A153" s="47"/>
      <c r="B153" s="47"/>
      <c r="C153" s="49"/>
      <c r="D153" s="49"/>
    </row>
    <row r="154" spans="1:4" ht="18.75">
      <c r="A154" s="47"/>
      <c r="B154" s="47"/>
      <c r="C154" s="49"/>
      <c r="D154" s="49"/>
    </row>
    <row r="155" spans="1:4" ht="18.75">
      <c r="A155" s="47"/>
      <c r="B155" s="47"/>
      <c r="C155" s="49"/>
      <c r="D155" s="49"/>
    </row>
    <row r="156" spans="1:4" ht="18.75">
      <c r="A156" s="47"/>
      <c r="B156" s="47"/>
      <c r="C156" s="49"/>
      <c r="D156" s="49"/>
    </row>
    <row r="157" spans="1:4" ht="18.75">
      <c r="A157" s="47"/>
      <c r="B157" s="47"/>
      <c r="C157" s="49"/>
      <c r="D157" s="49"/>
    </row>
    <row r="158" spans="1:4" ht="18.75">
      <c r="A158" s="47"/>
      <c r="B158" s="47"/>
      <c r="C158" s="49"/>
      <c r="D158" s="49"/>
    </row>
    <row r="159" spans="1:4" ht="18.75">
      <c r="A159" s="47"/>
      <c r="B159" s="47"/>
      <c r="C159" s="49"/>
      <c r="D159" s="49"/>
    </row>
    <row r="160" spans="1:4" ht="18.75">
      <c r="A160" s="47"/>
      <c r="B160" s="47"/>
      <c r="C160" s="49"/>
      <c r="D160" s="49"/>
    </row>
    <row r="161" spans="1:4" ht="18.75">
      <c r="A161" s="47"/>
      <c r="B161" s="47"/>
      <c r="C161" s="49"/>
      <c r="D161" s="49"/>
    </row>
    <row r="162" spans="1:4" ht="18.75">
      <c r="A162" s="47"/>
      <c r="B162" s="47"/>
      <c r="C162" s="49"/>
      <c r="D162" s="49"/>
    </row>
    <row r="163" spans="1:4" ht="18.75">
      <c r="A163" s="47"/>
      <c r="B163" s="47"/>
      <c r="C163" s="49"/>
      <c r="D163" s="49"/>
    </row>
    <row r="164" spans="1:4" ht="18.75">
      <c r="A164" s="47"/>
      <c r="B164" s="47"/>
      <c r="C164" s="49"/>
      <c r="D164" s="49"/>
    </row>
    <row r="165" spans="1:4" ht="18.75">
      <c r="A165" s="47"/>
      <c r="B165" s="47"/>
      <c r="C165" s="49"/>
      <c r="D165" s="49"/>
    </row>
    <row r="166" spans="1:4" ht="18.75">
      <c r="A166" s="47"/>
      <c r="B166" s="47"/>
      <c r="C166" s="49"/>
      <c r="D166" s="49"/>
    </row>
    <row r="167" spans="1:4" ht="18.75">
      <c r="A167" s="47"/>
      <c r="B167" s="47"/>
      <c r="C167" s="49"/>
      <c r="D167" s="49"/>
    </row>
    <row r="168" spans="1:4" ht="18.75">
      <c r="A168" s="47"/>
      <c r="B168" s="47"/>
      <c r="C168" s="49"/>
      <c r="D168" s="49"/>
    </row>
    <row r="169" spans="1:4" ht="18.75">
      <c r="A169" s="47"/>
      <c r="B169" s="47"/>
      <c r="C169" s="49"/>
      <c r="D169" s="49"/>
    </row>
    <row r="170" spans="1:4" ht="18.75">
      <c r="A170" s="47"/>
      <c r="B170" s="47"/>
      <c r="C170" s="49"/>
      <c r="D170" s="49"/>
    </row>
    <row r="171" spans="1:4" ht="18.75">
      <c r="A171" s="47"/>
      <c r="B171" s="47"/>
      <c r="C171" s="49"/>
      <c r="D171" s="49"/>
    </row>
    <row r="172" spans="1:4" ht="18.75">
      <c r="A172" s="47"/>
      <c r="B172" s="47"/>
      <c r="C172" s="49"/>
      <c r="D172" s="49"/>
    </row>
    <row r="173" spans="1:4" ht="18.75">
      <c r="A173" s="47"/>
      <c r="B173" s="47"/>
      <c r="C173" s="49"/>
      <c r="D173" s="49"/>
    </row>
    <row r="174" spans="1:4" ht="18.75">
      <c r="A174" s="47"/>
      <c r="B174" s="47"/>
      <c r="C174" s="49"/>
      <c r="D174" s="49"/>
    </row>
    <row r="175" spans="1:4" ht="18.75">
      <c r="A175" s="47"/>
      <c r="B175" s="47"/>
      <c r="C175" s="49"/>
      <c r="D175" s="49"/>
    </row>
    <row r="176" spans="1:4" ht="18.75">
      <c r="A176" s="47"/>
      <c r="B176" s="47"/>
      <c r="C176" s="49"/>
      <c r="D176" s="49"/>
    </row>
    <row r="177" spans="1:4" ht="18.75">
      <c r="A177" s="47"/>
      <c r="B177" s="47"/>
      <c r="C177" s="49"/>
      <c r="D177" s="49"/>
    </row>
    <row r="178" spans="1:4" ht="18.75">
      <c r="A178" s="47"/>
      <c r="B178" s="47"/>
      <c r="C178" s="49"/>
      <c r="D178" s="49"/>
    </row>
    <row r="179" spans="1:4" ht="18.75">
      <c r="A179" s="47"/>
      <c r="B179" s="47"/>
      <c r="C179" s="49"/>
      <c r="D179" s="49"/>
    </row>
    <row r="180" spans="1:4" ht="18.75">
      <c r="A180" s="47"/>
      <c r="B180" s="47"/>
      <c r="C180" s="49"/>
      <c r="D180" s="49"/>
    </row>
    <row r="181" spans="1:4" ht="18.75">
      <c r="A181" s="47"/>
      <c r="B181" s="47"/>
      <c r="C181" s="49"/>
      <c r="D181" s="49"/>
    </row>
    <row r="182" spans="1:4" ht="18.75">
      <c r="A182" s="47"/>
      <c r="B182" s="47"/>
      <c r="C182" s="49"/>
      <c r="D182" s="49"/>
    </row>
    <row r="183" spans="1:4" ht="18.75">
      <c r="A183" s="47"/>
      <c r="B183" s="47"/>
      <c r="C183" s="49"/>
      <c r="D183" s="49"/>
    </row>
    <row r="184" spans="1:4" ht="18.75">
      <c r="A184" s="47"/>
      <c r="B184" s="47"/>
      <c r="C184" s="49"/>
      <c r="D184" s="49"/>
    </row>
    <row r="185" spans="1:4" ht="18.75">
      <c r="A185" s="47"/>
      <c r="B185" s="47"/>
      <c r="C185" s="49"/>
      <c r="D185" s="49"/>
    </row>
    <row r="186" spans="1:4" ht="18.75">
      <c r="A186" s="47"/>
      <c r="B186" s="47"/>
      <c r="C186" s="49"/>
      <c r="D186" s="49"/>
    </row>
    <row r="187" spans="1:4" ht="18.75">
      <c r="A187" s="47"/>
      <c r="B187" s="47"/>
      <c r="C187" s="49"/>
      <c r="D187" s="49"/>
    </row>
    <row r="188" spans="1:4" ht="18.75">
      <c r="A188" s="47"/>
      <c r="B188" s="47"/>
      <c r="C188" s="49"/>
      <c r="D188" s="49"/>
    </row>
    <row r="189" spans="1:4" ht="18.75">
      <c r="A189" s="47"/>
      <c r="B189" s="47"/>
      <c r="C189" s="49"/>
      <c r="D189" s="49"/>
    </row>
    <row r="190" spans="1:4" ht="18.75">
      <c r="A190" s="47"/>
      <c r="B190" s="47"/>
      <c r="C190" s="49"/>
      <c r="D190" s="49"/>
    </row>
    <row r="191" spans="1:4" ht="18.75">
      <c r="A191" s="47"/>
      <c r="B191" s="47"/>
      <c r="C191" s="49"/>
      <c r="D191" s="49"/>
    </row>
    <row r="192" spans="1:4" ht="18.75">
      <c r="A192" s="47"/>
      <c r="B192" s="47"/>
      <c r="C192" s="49"/>
      <c r="D192" s="49"/>
    </row>
    <row r="193" spans="1:4" ht="18.75">
      <c r="A193" s="47"/>
      <c r="B193" s="47"/>
      <c r="C193" s="49"/>
      <c r="D193" s="49"/>
    </row>
    <row r="194" spans="1:4" ht="18.75">
      <c r="A194" s="47"/>
      <c r="B194" s="47"/>
      <c r="C194" s="49"/>
      <c r="D194" s="49"/>
    </row>
    <row r="195" spans="1:4" ht="18.75">
      <c r="A195" s="47"/>
      <c r="B195" s="47"/>
      <c r="C195" s="49"/>
      <c r="D195" s="49"/>
    </row>
    <row r="196" spans="1:4" ht="18.75">
      <c r="A196" s="47"/>
      <c r="B196" s="47"/>
      <c r="C196" s="49"/>
      <c r="D196" s="49"/>
    </row>
    <row r="197" spans="1:4" ht="18.75">
      <c r="A197" s="47"/>
      <c r="B197" s="47"/>
      <c r="C197" s="49"/>
      <c r="D197" s="49"/>
    </row>
    <row r="198" spans="1:4" ht="18.75">
      <c r="A198" s="47"/>
      <c r="B198" s="47"/>
      <c r="C198" s="49"/>
      <c r="D198" s="49"/>
    </row>
    <row r="199" spans="1:4" ht="18.75">
      <c r="A199" s="47"/>
      <c r="B199" s="47"/>
      <c r="C199" s="49"/>
      <c r="D199" s="49"/>
    </row>
    <row r="200" spans="1:4" ht="18.75">
      <c r="A200" s="47"/>
      <c r="B200" s="47"/>
      <c r="C200" s="49"/>
      <c r="D200" s="49"/>
    </row>
    <row r="201" spans="1:4" ht="18.75">
      <c r="A201" s="47"/>
      <c r="B201" s="47"/>
      <c r="C201" s="49"/>
      <c r="D201" s="49"/>
    </row>
    <row r="202" spans="1:4" ht="18.75">
      <c r="A202" s="47"/>
      <c r="B202" s="47"/>
      <c r="C202" s="49"/>
      <c r="D202" s="49"/>
    </row>
    <row r="203" spans="1:4" ht="18.75">
      <c r="A203" s="47"/>
      <c r="B203" s="47"/>
      <c r="C203" s="49"/>
      <c r="D203" s="49"/>
    </row>
    <row r="204" spans="1:4" ht="18.75">
      <c r="A204" s="47"/>
      <c r="B204" s="47"/>
      <c r="C204" s="49"/>
      <c r="D204" s="49"/>
    </row>
    <row r="205" spans="1:4" ht="18.75">
      <c r="A205" s="47"/>
      <c r="B205" s="47"/>
      <c r="C205" s="49"/>
      <c r="D205" s="49"/>
    </row>
    <row r="206" spans="1:4" ht="18.75">
      <c r="A206" s="47"/>
      <c r="B206" s="47"/>
      <c r="C206" s="49"/>
      <c r="D206" s="49"/>
    </row>
    <row r="207" spans="1:4" ht="18.75">
      <c r="A207" s="47"/>
      <c r="B207" s="47"/>
      <c r="C207" s="49"/>
      <c r="D207" s="49"/>
    </row>
    <row r="208" spans="1:4" ht="18.75">
      <c r="A208" s="47"/>
      <c r="B208" s="47"/>
      <c r="C208" s="49"/>
      <c r="D208" s="49"/>
    </row>
    <row r="209" spans="1:4" ht="18.75">
      <c r="A209" s="47"/>
      <c r="B209" s="47"/>
      <c r="C209" s="49"/>
      <c r="D209" s="49"/>
    </row>
    <row r="210" spans="1:4" ht="18.75">
      <c r="A210" s="47"/>
      <c r="B210" s="47"/>
      <c r="C210" s="49"/>
      <c r="D210" s="49"/>
    </row>
    <row r="211" spans="1:4" ht="18.75">
      <c r="A211" s="47"/>
      <c r="B211" s="47"/>
      <c r="C211" s="49"/>
      <c r="D211" s="49"/>
    </row>
    <row r="212" spans="1:4" ht="18.75">
      <c r="A212" s="47"/>
      <c r="B212" s="47"/>
      <c r="C212" s="49"/>
      <c r="D212" s="49"/>
    </row>
    <row r="213" spans="1:4" ht="18.75">
      <c r="A213" s="47"/>
      <c r="B213" s="47"/>
      <c r="C213" s="49"/>
      <c r="D213" s="49"/>
    </row>
    <row r="214" spans="1:4" ht="18.75">
      <c r="A214" s="47"/>
      <c r="B214" s="47"/>
      <c r="C214" s="49"/>
      <c r="D214" s="49"/>
    </row>
    <row r="215" spans="1:4" ht="18.75">
      <c r="A215" s="47"/>
      <c r="B215" s="47"/>
      <c r="C215" s="49"/>
      <c r="D215" s="49"/>
    </row>
    <row r="216" spans="1:4" ht="18.75">
      <c r="A216" s="47"/>
      <c r="B216" s="47"/>
      <c r="C216" s="49"/>
      <c r="D216" s="49"/>
    </row>
    <row r="217" spans="1:4" ht="18.75">
      <c r="A217" s="47"/>
      <c r="B217" s="47"/>
      <c r="C217" s="49"/>
      <c r="D217" s="49"/>
    </row>
    <row r="218" spans="1:4" ht="18.75">
      <c r="A218" s="47"/>
      <c r="B218" s="47"/>
      <c r="C218" s="49"/>
      <c r="D218" s="49"/>
    </row>
    <row r="219" spans="1:4" ht="18.75">
      <c r="A219" s="47"/>
      <c r="B219" s="47"/>
      <c r="C219" s="49"/>
      <c r="D219" s="49"/>
    </row>
    <row r="220" spans="1:4" ht="18.75">
      <c r="A220" s="47"/>
      <c r="B220" s="47"/>
      <c r="C220" s="49"/>
      <c r="D220" s="49"/>
    </row>
    <row r="221" spans="1:4" ht="18.75">
      <c r="A221" s="47"/>
      <c r="B221" s="47"/>
      <c r="C221" s="49"/>
      <c r="D221" s="49"/>
    </row>
    <row r="222" spans="1:4" ht="18.75">
      <c r="A222" s="47"/>
      <c r="B222" s="47"/>
      <c r="C222" s="49"/>
      <c r="D222" s="49"/>
    </row>
    <row r="223" spans="1:4" ht="18.75">
      <c r="A223" s="47"/>
      <c r="B223" s="47"/>
      <c r="C223" s="49"/>
      <c r="D223" s="49"/>
    </row>
    <row r="224" spans="1:4" ht="18.75">
      <c r="A224" s="47"/>
      <c r="B224" s="47"/>
      <c r="C224" s="49"/>
      <c r="D224" s="49"/>
    </row>
    <row r="225" spans="1:4" ht="18.75">
      <c r="A225" s="47"/>
      <c r="B225" s="47"/>
      <c r="C225" s="49"/>
      <c r="D225" s="49"/>
    </row>
    <row r="226" spans="1:4" ht="18.75">
      <c r="A226" s="47"/>
      <c r="B226" s="47"/>
      <c r="C226" s="49"/>
      <c r="D226" s="49"/>
    </row>
    <row r="227" spans="1:4" ht="18.75">
      <c r="A227" s="47"/>
      <c r="B227" s="47"/>
      <c r="C227" s="49"/>
      <c r="D227" s="49"/>
    </row>
    <row r="228" spans="1:4" ht="18.75">
      <c r="A228" s="47"/>
      <c r="B228" s="47"/>
      <c r="C228" s="49"/>
      <c r="D228" s="49"/>
    </row>
    <row r="229" spans="1:4" ht="18.75">
      <c r="A229" s="47"/>
      <c r="B229" s="47"/>
      <c r="C229" s="49"/>
      <c r="D229" s="49"/>
    </row>
    <row r="230" spans="1:4" ht="18.75">
      <c r="A230" s="47"/>
      <c r="B230" s="47"/>
      <c r="C230" s="49"/>
      <c r="D230" s="49"/>
    </row>
    <row r="231" spans="1:4" ht="18.75">
      <c r="A231" s="47"/>
      <c r="B231" s="47"/>
      <c r="C231" s="49"/>
      <c r="D231" s="49"/>
    </row>
    <row r="232" spans="1:4" ht="18.75">
      <c r="A232" s="47"/>
      <c r="B232" s="47"/>
      <c r="C232" s="49"/>
      <c r="D232" s="49"/>
    </row>
    <row r="233" spans="1:4" ht="18.75">
      <c r="A233" s="47"/>
      <c r="B233" s="47"/>
      <c r="C233" s="49"/>
      <c r="D233" s="49"/>
    </row>
    <row r="234" spans="1:4" ht="18.75">
      <c r="A234" s="47"/>
      <c r="B234" s="47"/>
      <c r="C234" s="49"/>
      <c r="D234" s="49"/>
    </row>
    <row r="235" spans="1:4" ht="18.75">
      <c r="A235" s="47"/>
      <c r="B235" s="47"/>
      <c r="C235" s="49"/>
      <c r="D235" s="49"/>
    </row>
    <row r="236" spans="1:2" ht="12.75">
      <c r="A236" s="52"/>
      <c r="B236" s="52"/>
    </row>
    <row r="237" spans="1:2" ht="12.75">
      <c r="A237" s="52"/>
      <c r="B237" s="52"/>
    </row>
    <row r="238" spans="1:2" ht="12.75">
      <c r="A238" s="52"/>
      <c r="B238" s="52"/>
    </row>
    <row r="239" spans="1:2" ht="12.75">
      <c r="A239" s="52"/>
      <c r="B239" s="52"/>
    </row>
    <row r="240" spans="1:2" ht="12.75">
      <c r="A240" s="52"/>
      <c r="B240" s="52"/>
    </row>
    <row r="241" spans="1:2" ht="12.75">
      <c r="A241" s="52"/>
      <c r="B241" s="52"/>
    </row>
    <row r="242" spans="1:2" ht="12.75">
      <c r="A242" s="52"/>
      <c r="B242" s="52"/>
    </row>
    <row r="243" spans="1:2" ht="12.75">
      <c r="A243" s="52"/>
      <c r="B243" s="52"/>
    </row>
    <row r="244" spans="1:2" ht="12.75">
      <c r="A244" s="52"/>
      <c r="B244" s="52"/>
    </row>
    <row r="245" spans="1:2" ht="12.75">
      <c r="A245" s="52"/>
      <c r="B245" s="52"/>
    </row>
    <row r="246" spans="1:2" ht="12.75">
      <c r="A246" s="52"/>
      <c r="B246" s="52"/>
    </row>
    <row r="247" spans="1:2" ht="12.75">
      <c r="A247" s="52"/>
      <c r="B247" s="52"/>
    </row>
    <row r="248" spans="1:2" ht="12.75">
      <c r="A248" s="52"/>
      <c r="B248" s="52"/>
    </row>
    <row r="249" spans="1:2" ht="12.75">
      <c r="A249" s="52"/>
      <c r="B249" s="52"/>
    </row>
    <row r="250" spans="1:2" ht="12.75">
      <c r="A250" s="52"/>
      <c r="B250" s="52"/>
    </row>
    <row r="251" spans="1:2" ht="12.75">
      <c r="A251" s="52"/>
      <c r="B251" s="52"/>
    </row>
    <row r="252" spans="1:2" ht="12.75">
      <c r="A252" s="52"/>
      <c r="B252" s="52"/>
    </row>
  </sheetData>
  <sheetProtection/>
  <mergeCells count="6">
    <mergeCell ref="B1:D1"/>
    <mergeCell ref="A3:D3"/>
    <mergeCell ref="A52:D52"/>
    <mergeCell ref="A79:D79"/>
    <mergeCell ref="A101:B101"/>
    <mergeCell ref="A103:B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156"/>
  <sheetViews>
    <sheetView tabSelected="1" zoomScalePageLayoutView="0" workbookViewId="0" topLeftCell="A1">
      <selection activeCell="AH68" sqref="AH68:AM70"/>
    </sheetView>
  </sheetViews>
  <sheetFormatPr defaultColWidth="9.140625" defaultRowHeight="12.75"/>
  <cols>
    <col min="1" max="32" width="1.421875" style="134" customWidth="1"/>
    <col min="33" max="33" width="20.57421875" style="134" customWidth="1"/>
    <col min="34" max="63" width="1.421875" style="134" customWidth="1"/>
    <col min="64" max="64" width="19.7109375" style="134" customWidth="1"/>
  </cols>
  <sheetData>
    <row r="1" spans="1:64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1" t="s">
        <v>428</v>
      </c>
    </row>
    <row r="2" spans="1:64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 t="s">
        <v>429</v>
      </c>
    </row>
    <row r="3" spans="1:64" ht="12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1" t="s">
        <v>430</v>
      </c>
    </row>
    <row r="4" spans="1:64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64" ht="15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64" ht="18.75">
      <c r="A6" s="415" t="s">
        <v>431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</row>
    <row r="7" spans="1:64" ht="18.75">
      <c r="A7" s="415" t="s">
        <v>432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</row>
    <row r="8" spans="1:64" ht="18.75">
      <c r="A8" s="415" t="s">
        <v>433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</row>
    <row r="9" spans="1:64" ht="18.75">
      <c r="A9" s="415" t="s">
        <v>434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</row>
    <row r="10" spans="1:64" ht="18.75">
      <c r="A10" s="415" t="s">
        <v>435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</row>
    <row r="11" spans="1:64" ht="18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4" ht="12.75">
      <c r="A12" s="416" t="s">
        <v>436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</row>
    <row r="13" spans="1:64" ht="15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</row>
    <row r="14" spans="1:64" ht="15.75">
      <c r="A14" s="124"/>
      <c r="B14" s="125" t="s">
        <v>437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410" t="s">
        <v>438</v>
      </c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124"/>
      <c r="BI14" s="124"/>
      <c r="BJ14" s="124"/>
      <c r="BK14" s="124"/>
      <c r="BL14" s="124"/>
    </row>
    <row r="15" spans="1:64" ht="15.75">
      <c r="A15" s="124"/>
      <c r="B15" s="125" t="s">
        <v>439</v>
      </c>
      <c r="C15" s="124"/>
      <c r="D15" s="124"/>
      <c r="E15" s="124"/>
      <c r="F15" s="411" t="s">
        <v>10</v>
      </c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15.75">
      <c r="A16" s="124"/>
      <c r="B16" s="125" t="s">
        <v>440</v>
      </c>
      <c r="C16" s="124"/>
      <c r="D16" s="124"/>
      <c r="E16" s="124"/>
      <c r="F16" s="412" t="s">
        <v>441</v>
      </c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</row>
    <row r="17" spans="1:64" ht="15.75">
      <c r="A17" s="124"/>
      <c r="B17" s="125" t="s">
        <v>442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413" t="s">
        <v>443</v>
      </c>
      <c r="AD17" s="413"/>
      <c r="AE17" s="413"/>
      <c r="AF17" s="413"/>
      <c r="AG17" s="413"/>
      <c r="AH17" s="413"/>
      <c r="AI17" s="414" t="s">
        <v>444</v>
      </c>
      <c r="AJ17" s="414"/>
      <c r="AK17" s="413" t="s">
        <v>445</v>
      </c>
      <c r="AL17" s="413"/>
      <c r="AM17" s="413"/>
      <c r="AN17" s="413"/>
      <c r="AO17" s="413"/>
      <c r="AP17" s="413"/>
      <c r="AQ17" s="125" t="s">
        <v>446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</row>
    <row r="18" spans="1:64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64" ht="15.75">
      <c r="A19" s="406" t="s">
        <v>447</v>
      </c>
      <c r="B19" s="406"/>
      <c r="C19" s="406"/>
      <c r="D19" s="406"/>
      <c r="E19" s="406"/>
      <c r="F19" s="406"/>
      <c r="G19" s="406" t="s">
        <v>0</v>
      </c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 t="s">
        <v>448</v>
      </c>
      <c r="AI19" s="406"/>
      <c r="AJ19" s="406"/>
      <c r="AK19" s="406"/>
      <c r="AL19" s="406"/>
      <c r="AM19" s="406"/>
      <c r="AN19" s="407" t="s">
        <v>12</v>
      </c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9"/>
      <c r="BF19" s="406" t="s">
        <v>449</v>
      </c>
      <c r="BG19" s="406"/>
      <c r="BH19" s="406"/>
      <c r="BI19" s="406"/>
      <c r="BJ19" s="406"/>
      <c r="BK19" s="406"/>
      <c r="BL19" s="406"/>
    </row>
    <row r="20" spans="1:64" ht="14.25">
      <c r="A20" s="405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 t="s">
        <v>450</v>
      </c>
      <c r="AO20" s="405"/>
      <c r="AP20" s="405"/>
      <c r="AQ20" s="405"/>
      <c r="AR20" s="405"/>
      <c r="AS20" s="405"/>
      <c r="AT20" s="405"/>
      <c r="AU20" s="405"/>
      <c r="AV20" s="405"/>
      <c r="AW20" s="405" t="s">
        <v>451</v>
      </c>
      <c r="AX20" s="405"/>
      <c r="AY20" s="405"/>
      <c r="AZ20" s="405"/>
      <c r="BA20" s="405"/>
      <c r="BB20" s="405"/>
      <c r="BC20" s="405"/>
      <c r="BD20" s="405"/>
      <c r="BE20" s="405"/>
      <c r="BF20" s="405" t="s">
        <v>452</v>
      </c>
      <c r="BG20" s="405"/>
      <c r="BH20" s="405"/>
      <c r="BI20" s="405"/>
      <c r="BJ20" s="405"/>
      <c r="BK20" s="405"/>
      <c r="BL20" s="405"/>
    </row>
    <row r="21" spans="1:64" ht="12.75">
      <c r="A21" s="382" t="s">
        <v>453</v>
      </c>
      <c r="B21" s="382"/>
      <c r="C21" s="382"/>
      <c r="D21" s="382"/>
      <c r="E21" s="382"/>
      <c r="F21" s="382"/>
      <c r="G21" s="278" t="s">
        <v>454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384" t="s">
        <v>455</v>
      </c>
      <c r="AI21" s="384"/>
      <c r="AJ21" s="384"/>
      <c r="AK21" s="384"/>
      <c r="AL21" s="384"/>
      <c r="AM21" s="384"/>
      <c r="AN21" s="384" t="s">
        <v>455</v>
      </c>
      <c r="AO21" s="384"/>
      <c r="AP21" s="384"/>
      <c r="AQ21" s="384"/>
      <c r="AR21" s="384"/>
      <c r="AS21" s="384"/>
      <c r="AT21" s="384"/>
      <c r="AU21" s="384"/>
      <c r="AV21" s="384"/>
      <c r="AW21" s="384" t="s">
        <v>455</v>
      </c>
      <c r="AX21" s="384"/>
      <c r="AY21" s="384"/>
      <c r="AZ21" s="384"/>
      <c r="BA21" s="384"/>
      <c r="BB21" s="384"/>
      <c r="BC21" s="384"/>
      <c r="BD21" s="384"/>
      <c r="BE21" s="384"/>
      <c r="BF21" s="382" t="s">
        <v>455</v>
      </c>
      <c r="BG21" s="382"/>
      <c r="BH21" s="382"/>
      <c r="BI21" s="382"/>
      <c r="BJ21" s="382"/>
      <c r="BK21" s="382"/>
      <c r="BL21" s="382"/>
    </row>
    <row r="22" spans="1:64" ht="12.75">
      <c r="A22" s="223" t="s">
        <v>456</v>
      </c>
      <c r="B22" s="238"/>
      <c r="C22" s="238"/>
      <c r="D22" s="238"/>
      <c r="E22" s="238"/>
      <c r="F22" s="239"/>
      <c r="G22" s="226" t="s">
        <v>457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181" t="s">
        <v>458</v>
      </c>
      <c r="AI22" s="182"/>
      <c r="AJ22" s="182"/>
      <c r="AK22" s="182"/>
      <c r="AL22" s="182"/>
      <c r="AM22" s="183"/>
      <c r="AN22" s="399">
        <f>AN23+AN53+AN86</f>
        <v>147028.107631898</v>
      </c>
      <c r="AO22" s="400"/>
      <c r="AP22" s="400"/>
      <c r="AQ22" s="400"/>
      <c r="AR22" s="400"/>
      <c r="AS22" s="400"/>
      <c r="AT22" s="400"/>
      <c r="AU22" s="400"/>
      <c r="AV22" s="401"/>
      <c r="AW22" s="399">
        <f>AW23+AW53+AW86</f>
        <v>164039.16999999998</v>
      </c>
      <c r="AX22" s="400"/>
      <c r="AY22" s="400"/>
      <c r="AZ22" s="400"/>
      <c r="BA22" s="400"/>
      <c r="BB22" s="400"/>
      <c r="BC22" s="400"/>
      <c r="BD22" s="400"/>
      <c r="BE22" s="401"/>
      <c r="BF22" s="402"/>
      <c r="BG22" s="403"/>
      <c r="BH22" s="403"/>
      <c r="BI22" s="403"/>
      <c r="BJ22" s="403"/>
      <c r="BK22" s="403"/>
      <c r="BL22" s="404"/>
    </row>
    <row r="23" spans="1:64" ht="12.75">
      <c r="A23" s="387" t="s">
        <v>459</v>
      </c>
      <c r="B23" s="388"/>
      <c r="C23" s="388"/>
      <c r="D23" s="388"/>
      <c r="E23" s="388"/>
      <c r="F23" s="389"/>
      <c r="G23" s="226" t="s">
        <v>460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390" t="s">
        <v>458</v>
      </c>
      <c r="AI23" s="391"/>
      <c r="AJ23" s="391"/>
      <c r="AK23" s="391"/>
      <c r="AL23" s="391"/>
      <c r="AM23" s="392"/>
      <c r="AN23" s="393">
        <f>AN24+AN32+AN34+AN50+AN52</f>
        <v>57027.16992095708</v>
      </c>
      <c r="AO23" s="394"/>
      <c r="AP23" s="394"/>
      <c r="AQ23" s="394"/>
      <c r="AR23" s="394"/>
      <c r="AS23" s="394"/>
      <c r="AT23" s="394"/>
      <c r="AU23" s="394"/>
      <c r="AV23" s="395"/>
      <c r="AW23" s="393">
        <f>AW24+AW32+AW34+AW50+AW52</f>
        <v>77779.14</v>
      </c>
      <c r="AX23" s="394"/>
      <c r="AY23" s="394"/>
      <c r="AZ23" s="394"/>
      <c r="BA23" s="394"/>
      <c r="BB23" s="394"/>
      <c r="BC23" s="394"/>
      <c r="BD23" s="394"/>
      <c r="BE23" s="395"/>
      <c r="BF23" s="396"/>
      <c r="BG23" s="397"/>
      <c r="BH23" s="397"/>
      <c r="BI23" s="397"/>
      <c r="BJ23" s="397"/>
      <c r="BK23" s="397"/>
      <c r="BL23" s="398"/>
    </row>
    <row r="24" spans="1:64" ht="12.75">
      <c r="A24" s="315" t="s">
        <v>461</v>
      </c>
      <c r="B24" s="315"/>
      <c r="C24" s="315"/>
      <c r="D24" s="315"/>
      <c r="E24" s="315"/>
      <c r="F24" s="315"/>
      <c r="G24" s="351" t="s">
        <v>462</v>
      </c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19" t="s">
        <v>458</v>
      </c>
      <c r="AI24" s="319"/>
      <c r="AJ24" s="319"/>
      <c r="AK24" s="319"/>
      <c r="AL24" s="319"/>
      <c r="AM24" s="319"/>
      <c r="AN24" s="320">
        <f>AN25+AN27+AN28</f>
        <v>17812.38545396311</v>
      </c>
      <c r="AO24" s="320"/>
      <c r="AP24" s="320"/>
      <c r="AQ24" s="320"/>
      <c r="AR24" s="320"/>
      <c r="AS24" s="320"/>
      <c r="AT24" s="320"/>
      <c r="AU24" s="320"/>
      <c r="AV24" s="320"/>
      <c r="AW24" s="320">
        <f>AW25+AW27+AW28</f>
        <v>15749.75</v>
      </c>
      <c r="AX24" s="320"/>
      <c r="AY24" s="320"/>
      <c r="AZ24" s="320"/>
      <c r="BA24" s="320"/>
      <c r="BB24" s="320"/>
      <c r="BC24" s="320"/>
      <c r="BD24" s="320"/>
      <c r="BE24" s="320"/>
      <c r="BF24" s="222"/>
      <c r="BG24" s="222"/>
      <c r="BH24" s="222"/>
      <c r="BI24" s="222"/>
      <c r="BJ24" s="222"/>
      <c r="BK24" s="222"/>
      <c r="BL24" s="222"/>
    </row>
    <row r="25" spans="1:64" ht="12.75">
      <c r="A25" s="230" t="s">
        <v>463</v>
      </c>
      <c r="B25" s="231"/>
      <c r="C25" s="231"/>
      <c r="D25" s="231"/>
      <c r="E25" s="231"/>
      <c r="F25" s="232"/>
      <c r="G25" s="168" t="s">
        <v>464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9" t="s">
        <v>458</v>
      </c>
      <c r="AI25" s="170"/>
      <c r="AJ25" s="170"/>
      <c r="AK25" s="170"/>
      <c r="AL25" s="170"/>
      <c r="AM25" s="171"/>
      <c r="AN25" s="306">
        <f>'смета в рСТ'!C9</f>
        <v>6673.5280050861375</v>
      </c>
      <c r="AO25" s="307"/>
      <c r="AP25" s="307"/>
      <c r="AQ25" s="307"/>
      <c r="AR25" s="307"/>
      <c r="AS25" s="307"/>
      <c r="AT25" s="307"/>
      <c r="AU25" s="307"/>
      <c r="AV25" s="308"/>
      <c r="AW25" s="306">
        <v>6295.83</v>
      </c>
      <c r="AX25" s="307"/>
      <c r="AY25" s="307"/>
      <c r="AZ25" s="307"/>
      <c r="BA25" s="307"/>
      <c r="BB25" s="307"/>
      <c r="BC25" s="307"/>
      <c r="BD25" s="307"/>
      <c r="BE25" s="308"/>
      <c r="BF25" s="175"/>
      <c r="BG25" s="176"/>
      <c r="BH25" s="176"/>
      <c r="BI25" s="176"/>
      <c r="BJ25" s="176"/>
      <c r="BK25" s="176"/>
      <c r="BL25" s="177"/>
    </row>
    <row r="26" spans="1:64" ht="12.75">
      <c r="A26" s="233"/>
      <c r="B26" s="234"/>
      <c r="C26" s="234"/>
      <c r="D26" s="234"/>
      <c r="E26" s="234"/>
      <c r="F26" s="235"/>
      <c r="G26" s="221" t="s">
        <v>465</v>
      </c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09"/>
      <c r="AI26" s="210"/>
      <c r="AJ26" s="210"/>
      <c r="AK26" s="210"/>
      <c r="AL26" s="210"/>
      <c r="AM26" s="211"/>
      <c r="AN26" s="309"/>
      <c r="AO26" s="310"/>
      <c r="AP26" s="310"/>
      <c r="AQ26" s="310"/>
      <c r="AR26" s="310"/>
      <c r="AS26" s="310"/>
      <c r="AT26" s="310"/>
      <c r="AU26" s="310"/>
      <c r="AV26" s="311"/>
      <c r="AW26" s="309"/>
      <c r="AX26" s="310"/>
      <c r="AY26" s="310"/>
      <c r="AZ26" s="310"/>
      <c r="BA26" s="310"/>
      <c r="BB26" s="310"/>
      <c r="BC26" s="310"/>
      <c r="BD26" s="310"/>
      <c r="BE26" s="311"/>
      <c r="BF26" s="218"/>
      <c r="BG26" s="219"/>
      <c r="BH26" s="219"/>
      <c r="BI26" s="219"/>
      <c r="BJ26" s="219"/>
      <c r="BK26" s="219"/>
      <c r="BL26" s="220"/>
    </row>
    <row r="27" spans="1:64" ht="12.75">
      <c r="A27" s="382" t="s">
        <v>466</v>
      </c>
      <c r="B27" s="382"/>
      <c r="C27" s="382"/>
      <c r="D27" s="382"/>
      <c r="E27" s="382"/>
      <c r="F27" s="382"/>
      <c r="G27" s="383" t="s">
        <v>467</v>
      </c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4" t="s">
        <v>458</v>
      </c>
      <c r="AI27" s="384"/>
      <c r="AJ27" s="384"/>
      <c r="AK27" s="384"/>
      <c r="AL27" s="384"/>
      <c r="AM27" s="384"/>
      <c r="AN27" s="385">
        <f>'смета в рСТ'!C15+'смета в рСТ'!C43+'смета в рСТ'!C45</f>
        <v>11138.857448876972</v>
      </c>
      <c r="AO27" s="385"/>
      <c r="AP27" s="385"/>
      <c r="AQ27" s="385"/>
      <c r="AR27" s="385"/>
      <c r="AS27" s="385"/>
      <c r="AT27" s="385"/>
      <c r="AU27" s="385"/>
      <c r="AV27" s="385"/>
      <c r="AW27" s="385">
        <v>7394.93</v>
      </c>
      <c r="AX27" s="385"/>
      <c r="AY27" s="385"/>
      <c r="AZ27" s="385"/>
      <c r="BA27" s="385"/>
      <c r="BB27" s="385"/>
      <c r="BC27" s="385"/>
      <c r="BD27" s="385"/>
      <c r="BE27" s="385"/>
      <c r="BF27" s="386"/>
      <c r="BG27" s="386"/>
      <c r="BH27" s="386"/>
      <c r="BI27" s="386"/>
      <c r="BJ27" s="386"/>
      <c r="BK27" s="386"/>
      <c r="BL27" s="386"/>
    </row>
    <row r="28" spans="1:64" ht="12.75">
      <c r="A28" s="230" t="s">
        <v>468</v>
      </c>
      <c r="B28" s="231"/>
      <c r="C28" s="231"/>
      <c r="D28" s="231"/>
      <c r="E28" s="231"/>
      <c r="F28" s="232"/>
      <c r="G28" s="168" t="s">
        <v>469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 t="s">
        <v>458</v>
      </c>
      <c r="AI28" s="170"/>
      <c r="AJ28" s="170"/>
      <c r="AK28" s="170"/>
      <c r="AL28" s="170"/>
      <c r="AM28" s="171"/>
      <c r="AN28" s="306">
        <f>AN31</f>
        <v>0</v>
      </c>
      <c r="AO28" s="307"/>
      <c r="AP28" s="307"/>
      <c r="AQ28" s="307"/>
      <c r="AR28" s="307"/>
      <c r="AS28" s="307"/>
      <c r="AT28" s="307"/>
      <c r="AU28" s="307"/>
      <c r="AV28" s="308"/>
      <c r="AW28" s="306">
        <v>2058.99</v>
      </c>
      <c r="AX28" s="307"/>
      <c r="AY28" s="307"/>
      <c r="AZ28" s="307"/>
      <c r="BA28" s="307"/>
      <c r="BB28" s="307"/>
      <c r="BC28" s="307"/>
      <c r="BD28" s="307"/>
      <c r="BE28" s="308"/>
      <c r="BF28" s="175"/>
      <c r="BG28" s="176"/>
      <c r="BH28" s="176"/>
      <c r="BI28" s="176"/>
      <c r="BJ28" s="176"/>
      <c r="BK28" s="176"/>
      <c r="BL28" s="177"/>
    </row>
    <row r="29" spans="1:64" ht="12.75">
      <c r="A29" s="254"/>
      <c r="B29" s="255"/>
      <c r="C29" s="255"/>
      <c r="D29" s="255"/>
      <c r="E29" s="255"/>
      <c r="F29" s="256"/>
      <c r="G29" s="278" t="s">
        <v>470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57"/>
      <c r="AI29" s="258"/>
      <c r="AJ29" s="258"/>
      <c r="AK29" s="258"/>
      <c r="AL29" s="258"/>
      <c r="AM29" s="259"/>
      <c r="AN29" s="312"/>
      <c r="AO29" s="313"/>
      <c r="AP29" s="313"/>
      <c r="AQ29" s="313"/>
      <c r="AR29" s="313"/>
      <c r="AS29" s="313"/>
      <c r="AT29" s="313"/>
      <c r="AU29" s="313"/>
      <c r="AV29" s="314"/>
      <c r="AW29" s="312"/>
      <c r="AX29" s="313"/>
      <c r="AY29" s="313"/>
      <c r="AZ29" s="313"/>
      <c r="BA29" s="313"/>
      <c r="BB29" s="313"/>
      <c r="BC29" s="313"/>
      <c r="BD29" s="313"/>
      <c r="BE29" s="314"/>
      <c r="BF29" s="288"/>
      <c r="BG29" s="289"/>
      <c r="BH29" s="289"/>
      <c r="BI29" s="289"/>
      <c r="BJ29" s="289"/>
      <c r="BK29" s="289"/>
      <c r="BL29" s="290"/>
    </row>
    <row r="30" spans="1:64" ht="12.75">
      <c r="A30" s="233"/>
      <c r="B30" s="234"/>
      <c r="C30" s="234"/>
      <c r="D30" s="234"/>
      <c r="E30" s="234"/>
      <c r="F30" s="235"/>
      <c r="G30" s="221" t="s">
        <v>471</v>
      </c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09"/>
      <c r="AI30" s="210"/>
      <c r="AJ30" s="210"/>
      <c r="AK30" s="210"/>
      <c r="AL30" s="210"/>
      <c r="AM30" s="211"/>
      <c r="AN30" s="309"/>
      <c r="AO30" s="310"/>
      <c r="AP30" s="310"/>
      <c r="AQ30" s="310"/>
      <c r="AR30" s="310"/>
      <c r="AS30" s="310"/>
      <c r="AT30" s="310"/>
      <c r="AU30" s="310"/>
      <c r="AV30" s="311"/>
      <c r="AW30" s="309"/>
      <c r="AX30" s="310"/>
      <c r="AY30" s="310"/>
      <c r="AZ30" s="310"/>
      <c r="BA30" s="310"/>
      <c r="BB30" s="310"/>
      <c r="BC30" s="310"/>
      <c r="BD30" s="310"/>
      <c r="BE30" s="311"/>
      <c r="BF30" s="218"/>
      <c r="BG30" s="219"/>
      <c r="BH30" s="219"/>
      <c r="BI30" s="219"/>
      <c r="BJ30" s="219"/>
      <c r="BK30" s="219"/>
      <c r="BL30" s="220"/>
    </row>
    <row r="31" spans="1:64" ht="12.75">
      <c r="A31" s="379" t="s">
        <v>472</v>
      </c>
      <c r="B31" s="379"/>
      <c r="C31" s="379"/>
      <c r="D31" s="379"/>
      <c r="E31" s="379"/>
      <c r="F31" s="379"/>
      <c r="G31" s="380" t="s">
        <v>473</v>
      </c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 t="s">
        <v>458</v>
      </c>
      <c r="AI31" s="380"/>
      <c r="AJ31" s="380"/>
      <c r="AK31" s="380"/>
      <c r="AL31" s="380"/>
      <c r="AM31" s="380"/>
      <c r="AN31" s="381">
        <v>0</v>
      </c>
      <c r="AO31" s="381"/>
      <c r="AP31" s="381"/>
      <c r="AQ31" s="381"/>
      <c r="AR31" s="381"/>
      <c r="AS31" s="381"/>
      <c r="AT31" s="381"/>
      <c r="AU31" s="381"/>
      <c r="AV31" s="381"/>
      <c r="AW31" s="381">
        <v>2058.99</v>
      </c>
      <c r="AX31" s="381"/>
      <c r="AY31" s="381"/>
      <c r="AZ31" s="381"/>
      <c r="BA31" s="381"/>
      <c r="BB31" s="381"/>
      <c r="BC31" s="381"/>
      <c r="BD31" s="381"/>
      <c r="BE31" s="381"/>
      <c r="BF31" s="373"/>
      <c r="BG31" s="374"/>
      <c r="BH31" s="374"/>
      <c r="BI31" s="374"/>
      <c r="BJ31" s="374"/>
      <c r="BK31" s="374"/>
      <c r="BL31" s="375"/>
    </row>
    <row r="32" spans="1:64" ht="12.75">
      <c r="A32" s="315" t="s">
        <v>474</v>
      </c>
      <c r="B32" s="315"/>
      <c r="C32" s="315"/>
      <c r="D32" s="315"/>
      <c r="E32" s="315"/>
      <c r="F32" s="315"/>
      <c r="G32" s="351" t="s">
        <v>475</v>
      </c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19" t="s">
        <v>458</v>
      </c>
      <c r="AI32" s="319"/>
      <c r="AJ32" s="319"/>
      <c r="AK32" s="319"/>
      <c r="AL32" s="319"/>
      <c r="AM32" s="319"/>
      <c r="AN32" s="320">
        <f>'смета в рСТ'!C4</f>
        <v>36837.41201910352</v>
      </c>
      <c r="AO32" s="320"/>
      <c r="AP32" s="320"/>
      <c r="AQ32" s="320"/>
      <c r="AR32" s="320"/>
      <c r="AS32" s="320"/>
      <c r="AT32" s="320"/>
      <c r="AU32" s="320"/>
      <c r="AV32" s="320"/>
      <c r="AW32" s="320">
        <v>50981.15</v>
      </c>
      <c r="AX32" s="320"/>
      <c r="AY32" s="320"/>
      <c r="AZ32" s="320"/>
      <c r="BA32" s="320"/>
      <c r="BB32" s="320"/>
      <c r="BC32" s="320"/>
      <c r="BD32" s="320"/>
      <c r="BE32" s="320"/>
      <c r="BF32" s="222"/>
      <c r="BG32" s="222"/>
      <c r="BH32" s="222"/>
      <c r="BI32" s="222"/>
      <c r="BJ32" s="222"/>
      <c r="BK32" s="222"/>
      <c r="BL32" s="222"/>
    </row>
    <row r="33" spans="1:64" ht="12.75">
      <c r="A33" s="315" t="s">
        <v>476</v>
      </c>
      <c r="B33" s="315"/>
      <c r="C33" s="315"/>
      <c r="D33" s="315"/>
      <c r="E33" s="315"/>
      <c r="F33" s="315"/>
      <c r="G33" s="351" t="s">
        <v>473</v>
      </c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19" t="s">
        <v>458</v>
      </c>
      <c r="AI33" s="319"/>
      <c r="AJ33" s="319"/>
      <c r="AK33" s="319"/>
      <c r="AL33" s="319"/>
      <c r="AM33" s="319"/>
      <c r="AN33" s="320">
        <v>0</v>
      </c>
      <c r="AO33" s="320"/>
      <c r="AP33" s="320"/>
      <c r="AQ33" s="320"/>
      <c r="AR33" s="320"/>
      <c r="AS33" s="320"/>
      <c r="AT33" s="320"/>
      <c r="AU33" s="320"/>
      <c r="AV33" s="320"/>
      <c r="AW33" s="320">
        <v>1478.97</v>
      </c>
      <c r="AX33" s="320"/>
      <c r="AY33" s="320"/>
      <c r="AZ33" s="320"/>
      <c r="BA33" s="320"/>
      <c r="BB33" s="320"/>
      <c r="BC33" s="320"/>
      <c r="BD33" s="320"/>
      <c r="BE33" s="320"/>
      <c r="BF33" s="222"/>
      <c r="BG33" s="222"/>
      <c r="BH33" s="222"/>
      <c r="BI33" s="222"/>
      <c r="BJ33" s="222"/>
      <c r="BK33" s="222"/>
      <c r="BL33" s="222"/>
    </row>
    <row r="34" spans="1:64" ht="12.75">
      <c r="A34" s="230" t="s">
        <v>477</v>
      </c>
      <c r="B34" s="231"/>
      <c r="C34" s="231"/>
      <c r="D34" s="231"/>
      <c r="E34" s="231"/>
      <c r="F34" s="232"/>
      <c r="G34" s="168" t="s">
        <v>478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 t="s">
        <v>458</v>
      </c>
      <c r="AI34" s="170"/>
      <c r="AJ34" s="170"/>
      <c r="AK34" s="170"/>
      <c r="AL34" s="170"/>
      <c r="AM34" s="171"/>
      <c r="AN34" s="306">
        <f>AN35+AN37+AN38</f>
        <v>2377.3724478904505</v>
      </c>
      <c r="AO34" s="307"/>
      <c r="AP34" s="307"/>
      <c r="AQ34" s="307"/>
      <c r="AR34" s="307"/>
      <c r="AS34" s="307"/>
      <c r="AT34" s="307"/>
      <c r="AU34" s="307"/>
      <c r="AV34" s="308"/>
      <c r="AW34" s="306">
        <v>3953.83</v>
      </c>
      <c r="AX34" s="307"/>
      <c r="AY34" s="307"/>
      <c r="AZ34" s="307"/>
      <c r="BA34" s="307"/>
      <c r="BB34" s="307"/>
      <c r="BC34" s="307"/>
      <c r="BD34" s="307"/>
      <c r="BE34" s="308"/>
      <c r="BF34" s="175"/>
      <c r="BG34" s="176"/>
      <c r="BH34" s="176"/>
      <c r="BI34" s="176"/>
      <c r="BJ34" s="176"/>
      <c r="BK34" s="176"/>
      <c r="BL34" s="177"/>
    </row>
    <row r="35" spans="1:64" ht="12.75">
      <c r="A35" s="230" t="s">
        <v>479</v>
      </c>
      <c r="B35" s="231"/>
      <c r="C35" s="231"/>
      <c r="D35" s="231"/>
      <c r="E35" s="231"/>
      <c r="F35" s="232"/>
      <c r="G35" s="168" t="s">
        <v>480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 t="s">
        <v>458</v>
      </c>
      <c r="AI35" s="170"/>
      <c r="AJ35" s="170"/>
      <c r="AK35" s="170"/>
      <c r="AL35" s="170"/>
      <c r="AM35" s="171"/>
      <c r="AN35" s="306">
        <v>0</v>
      </c>
      <c r="AO35" s="307"/>
      <c r="AP35" s="307"/>
      <c r="AQ35" s="307"/>
      <c r="AR35" s="307"/>
      <c r="AS35" s="307"/>
      <c r="AT35" s="307"/>
      <c r="AU35" s="307"/>
      <c r="AV35" s="308"/>
      <c r="AW35" s="306">
        <v>278.86</v>
      </c>
      <c r="AX35" s="307"/>
      <c r="AY35" s="307"/>
      <c r="AZ35" s="307"/>
      <c r="BA35" s="307"/>
      <c r="BB35" s="307"/>
      <c r="BC35" s="307"/>
      <c r="BD35" s="307"/>
      <c r="BE35" s="308"/>
      <c r="BF35" s="175"/>
      <c r="BG35" s="176"/>
      <c r="BH35" s="176"/>
      <c r="BI35" s="176"/>
      <c r="BJ35" s="176"/>
      <c r="BK35" s="176"/>
      <c r="BL35" s="177"/>
    </row>
    <row r="36" spans="1:64" ht="12.75">
      <c r="A36" s="233"/>
      <c r="B36" s="234"/>
      <c r="C36" s="234"/>
      <c r="D36" s="234"/>
      <c r="E36" s="234"/>
      <c r="F36" s="235"/>
      <c r="G36" s="221" t="s">
        <v>481</v>
      </c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09"/>
      <c r="AI36" s="210"/>
      <c r="AJ36" s="210"/>
      <c r="AK36" s="210"/>
      <c r="AL36" s="210"/>
      <c r="AM36" s="211"/>
      <c r="AN36" s="309"/>
      <c r="AO36" s="310"/>
      <c r="AP36" s="310"/>
      <c r="AQ36" s="310"/>
      <c r="AR36" s="310"/>
      <c r="AS36" s="310"/>
      <c r="AT36" s="310"/>
      <c r="AU36" s="310"/>
      <c r="AV36" s="311"/>
      <c r="AW36" s="309"/>
      <c r="AX36" s="310"/>
      <c r="AY36" s="310"/>
      <c r="AZ36" s="310"/>
      <c r="BA36" s="310"/>
      <c r="BB36" s="310"/>
      <c r="BC36" s="310"/>
      <c r="BD36" s="310"/>
      <c r="BE36" s="311"/>
      <c r="BF36" s="218"/>
      <c r="BG36" s="219"/>
      <c r="BH36" s="219"/>
      <c r="BI36" s="219"/>
      <c r="BJ36" s="219"/>
      <c r="BK36" s="219"/>
      <c r="BL36" s="220"/>
    </row>
    <row r="37" spans="1:64" ht="12.75">
      <c r="A37" s="315" t="s">
        <v>482</v>
      </c>
      <c r="B37" s="315"/>
      <c r="C37" s="315"/>
      <c r="D37" s="315"/>
      <c r="E37" s="315"/>
      <c r="F37" s="315"/>
      <c r="G37" s="351" t="s">
        <v>483</v>
      </c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19" t="s">
        <v>458</v>
      </c>
      <c r="AI37" s="319"/>
      <c r="AJ37" s="319"/>
      <c r="AK37" s="319"/>
      <c r="AL37" s="319"/>
      <c r="AM37" s="319"/>
      <c r="AN37" s="320">
        <v>0</v>
      </c>
      <c r="AO37" s="320"/>
      <c r="AP37" s="320"/>
      <c r="AQ37" s="320"/>
      <c r="AR37" s="320"/>
      <c r="AS37" s="320"/>
      <c r="AT37" s="320"/>
      <c r="AU37" s="320"/>
      <c r="AV37" s="320"/>
      <c r="AW37" s="320">
        <v>86.11</v>
      </c>
      <c r="AX37" s="320"/>
      <c r="AY37" s="320"/>
      <c r="AZ37" s="320"/>
      <c r="BA37" s="320"/>
      <c r="BB37" s="320"/>
      <c r="BC37" s="320"/>
      <c r="BD37" s="320"/>
      <c r="BE37" s="320"/>
      <c r="BF37" s="222"/>
      <c r="BG37" s="222"/>
      <c r="BH37" s="222"/>
      <c r="BI37" s="222"/>
      <c r="BJ37" s="222"/>
      <c r="BK37" s="222"/>
      <c r="BL37" s="222"/>
    </row>
    <row r="38" spans="1:64" ht="12.75">
      <c r="A38" s="230" t="s">
        <v>484</v>
      </c>
      <c r="B38" s="231"/>
      <c r="C38" s="231"/>
      <c r="D38" s="231"/>
      <c r="E38" s="231"/>
      <c r="F38" s="232"/>
      <c r="G38" s="378" t="s">
        <v>485</v>
      </c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169" t="s">
        <v>458</v>
      </c>
      <c r="AI38" s="170"/>
      <c r="AJ38" s="170"/>
      <c r="AK38" s="170"/>
      <c r="AL38" s="170"/>
      <c r="AM38" s="171"/>
      <c r="AN38" s="306">
        <f>SUM(AN39:AV49)</f>
        <v>2377.3724478904505</v>
      </c>
      <c r="AO38" s="307"/>
      <c r="AP38" s="307"/>
      <c r="AQ38" s="307"/>
      <c r="AR38" s="307"/>
      <c r="AS38" s="307"/>
      <c r="AT38" s="307"/>
      <c r="AU38" s="307"/>
      <c r="AV38" s="308"/>
      <c r="AW38" s="306">
        <v>3588.86</v>
      </c>
      <c r="AX38" s="307"/>
      <c r="AY38" s="307"/>
      <c r="AZ38" s="307"/>
      <c r="BA38" s="307"/>
      <c r="BB38" s="307"/>
      <c r="BC38" s="307"/>
      <c r="BD38" s="307"/>
      <c r="BE38" s="308"/>
      <c r="BF38" s="175"/>
      <c r="BG38" s="176"/>
      <c r="BH38" s="176"/>
      <c r="BI38" s="176"/>
      <c r="BJ38" s="176"/>
      <c r="BK38" s="176"/>
      <c r="BL38" s="177"/>
    </row>
    <row r="39" spans="1:64" ht="12.75">
      <c r="A39" s="166" t="s">
        <v>486</v>
      </c>
      <c r="B39" s="166"/>
      <c r="C39" s="166"/>
      <c r="D39" s="166"/>
      <c r="E39" s="166"/>
      <c r="F39" s="166"/>
      <c r="G39" s="376" t="s">
        <v>487</v>
      </c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49" t="s">
        <v>458</v>
      </c>
      <c r="AI39" s="349"/>
      <c r="AJ39" s="349"/>
      <c r="AK39" s="349"/>
      <c r="AL39" s="349"/>
      <c r="AM39" s="349"/>
      <c r="AN39" s="350">
        <v>0</v>
      </c>
      <c r="AO39" s="350"/>
      <c r="AP39" s="350"/>
      <c r="AQ39" s="350"/>
      <c r="AR39" s="350"/>
      <c r="AS39" s="350"/>
      <c r="AT39" s="350"/>
      <c r="AU39" s="350"/>
      <c r="AV39" s="350"/>
      <c r="AW39" s="350">
        <v>0</v>
      </c>
      <c r="AX39" s="350"/>
      <c r="AY39" s="350"/>
      <c r="AZ39" s="350"/>
      <c r="BA39" s="350"/>
      <c r="BB39" s="350"/>
      <c r="BC39" s="350"/>
      <c r="BD39" s="350"/>
      <c r="BE39" s="350"/>
      <c r="BF39" s="253"/>
      <c r="BG39" s="253"/>
      <c r="BH39" s="253"/>
      <c r="BI39" s="253"/>
      <c r="BJ39" s="253"/>
      <c r="BK39" s="253"/>
      <c r="BL39" s="253"/>
    </row>
    <row r="40" spans="1:64" ht="12.75">
      <c r="A40" s="166" t="s">
        <v>488</v>
      </c>
      <c r="B40" s="166"/>
      <c r="C40" s="166"/>
      <c r="D40" s="166"/>
      <c r="E40" s="166"/>
      <c r="F40" s="166"/>
      <c r="G40" s="376" t="s">
        <v>489</v>
      </c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49" t="s">
        <v>458</v>
      </c>
      <c r="AI40" s="349"/>
      <c r="AJ40" s="349"/>
      <c r="AK40" s="349"/>
      <c r="AL40" s="349"/>
      <c r="AM40" s="349"/>
      <c r="AN40" s="350">
        <f>'смета в рСТ'!C21</f>
        <v>1628.54203127705</v>
      </c>
      <c r="AO40" s="350"/>
      <c r="AP40" s="350"/>
      <c r="AQ40" s="350"/>
      <c r="AR40" s="350"/>
      <c r="AS40" s="350"/>
      <c r="AT40" s="350"/>
      <c r="AU40" s="350"/>
      <c r="AV40" s="350"/>
      <c r="AW40" s="350">
        <v>2197.7</v>
      </c>
      <c r="AX40" s="350"/>
      <c r="AY40" s="350"/>
      <c r="AZ40" s="350"/>
      <c r="BA40" s="350"/>
      <c r="BB40" s="350"/>
      <c r="BC40" s="350"/>
      <c r="BD40" s="350"/>
      <c r="BE40" s="350"/>
      <c r="BF40" s="373"/>
      <c r="BG40" s="374"/>
      <c r="BH40" s="374"/>
      <c r="BI40" s="374"/>
      <c r="BJ40" s="374"/>
      <c r="BK40" s="374"/>
      <c r="BL40" s="375"/>
    </row>
    <row r="41" spans="1:64" ht="12.75">
      <c r="A41" s="166" t="s">
        <v>490</v>
      </c>
      <c r="B41" s="166"/>
      <c r="C41" s="166"/>
      <c r="D41" s="166"/>
      <c r="E41" s="166"/>
      <c r="F41" s="166"/>
      <c r="G41" s="376" t="s">
        <v>491</v>
      </c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49" t="s">
        <v>458</v>
      </c>
      <c r="AI41" s="349"/>
      <c r="AJ41" s="349"/>
      <c r="AK41" s="349"/>
      <c r="AL41" s="349"/>
      <c r="AM41" s="349"/>
      <c r="AN41" s="350">
        <v>0</v>
      </c>
      <c r="AO41" s="350"/>
      <c r="AP41" s="350"/>
      <c r="AQ41" s="350"/>
      <c r="AR41" s="350"/>
      <c r="AS41" s="350"/>
      <c r="AT41" s="350"/>
      <c r="AU41" s="350"/>
      <c r="AV41" s="350"/>
      <c r="AW41" s="350">
        <v>0</v>
      </c>
      <c r="AX41" s="350"/>
      <c r="AY41" s="350"/>
      <c r="AZ41" s="350"/>
      <c r="BA41" s="350"/>
      <c r="BB41" s="350"/>
      <c r="BC41" s="350"/>
      <c r="BD41" s="350"/>
      <c r="BE41" s="350"/>
      <c r="BF41" s="253"/>
      <c r="BG41" s="253"/>
      <c r="BH41" s="253"/>
      <c r="BI41" s="253"/>
      <c r="BJ41" s="253"/>
      <c r="BK41" s="253"/>
      <c r="BL41" s="253"/>
    </row>
    <row r="42" spans="1:64" ht="12.75">
      <c r="A42" s="166" t="s">
        <v>492</v>
      </c>
      <c r="B42" s="166"/>
      <c r="C42" s="166"/>
      <c r="D42" s="166"/>
      <c r="E42" s="166"/>
      <c r="F42" s="166"/>
      <c r="G42" s="376" t="s">
        <v>493</v>
      </c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49" t="s">
        <v>458</v>
      </c>
      <c r="AI42" s="349"/>
      <c r="AJ42" s="349"/>
      <c r="AK42" s="349"/>
      <c r="AL42" s="349"/>
      <c r="AM42" s="349"/>
      <c r="AN42" s="350">
        <v>0</v>
      </c>
      <c r="AO42" s="350"/>
      <c r="AP42" s="350"/>
      <c r="AQ42" s="350"/>
      <c r="AR42" s="350"/>
      <c r="AS42" s="350"/>
      <c r="AT42" s="350"/>
      <c r="AU42" s="350"/>
      <c r="AV42" s="350"/>
      <c r="AW42" s="350">
        <v>0</v>
      </c>
      <c r="AX42" s="350"/>
      <c r="AY42" s="350"/>
      <c r="AZ42" s="350"/>
      <c r="BA42" s="350"/>
      <c r="BB42" s="350"/>
      <c r="BC42" s="350"/>
      <c r="BD42" s="350"/>
      <c r="BE42" s="350"/>
      <c r="BF42" s="253"/>
      <c r="BG42" s="253"/>
      <c r="BH42" s="253"/>
      <c r="BI42" s="253"/>
      <c r="BJ42" s="253"/>
      <c r="BK42" s="253"/>
      <c r="BL42" s="253"/>
    </row>
    <row r="43" spans="1:64" ht="12.75">
      <c r="A43" s="166" t="s">
        <v>494</v>
      </c>
      <c r="B43" s="166"/>
      <c r="C43" s="166"/>
      <c r="D43" s="166"/>
      <c r="E43" s="166"/>
      <c r="F43" s="166"/>
      <c r="G43" s="376" t="s">
        <v>495</v>
      </c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49" t="s">
        <v>458</v>
      </c>
      <c r="AI43" s="349"/>
      <c r="AJ43" s="349"/>
      <c r="AK43" s="349"/>
      <c r="AL43" s="349"/>
      <c r="AM43" s="349"/>
      <c r="AN43" s="350">
        <v>0</v>
      </c>
      <c r="AO43" s="350"/>
      <c r="AP43" s="350"/>
      <c r="AQ43" s="350"/>
      <c r="AR43" s="350"/>
      <c r="AS43" s="350"/>
      <c r="AT43" s="350"/>
      <c r="AU43" s="350"/>
      <c r="AV43" s="350"/>
      <c r="AW43" s="350">
        <v>0</v>
      </c>
      <c r="AX43" s="350"/>
      <c r="AY43" s="350"/>
      <c r="AZ43" s="350"/>
      <c r="BA43" s="350"/>
      <c r="BB43" s="350"/>
      <c r="BC43" s="350"/>
      <c r="BD43" s="350"/>
      <c r="BE43" s="350"/>
      <c r="BF43" s="253"/>
      <c r="BG43" s="253"/>
      <c r="BH43" s="253"/>
      <c r="BI43" s="253"/>
      <c r="BJ43" s="253"/>
      <c r="BK43" s="253"/>
      <c r="BL43" s="253"/>
    </row>
    <row r="44" spans="1:64" ht="12.75">
      <c r="A44" s="166" t="s">
        <v>496</v>
      </c>
      <c r="B44" s="166"/>
      <c r="C44" s="166"/>
      <c r="D44" s="166"/>
      <c r="E44" s="166"/>
      <c r="F44" s="166"/>
      <c r="G44" s="348" t="s">
        <v>497</v>
      </c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9" t="s">
        <v>458</v>
      </c>
      <c r="AI44" s="349"/>
      <c r="AJ44" s="349"/>
      <c r="AK44" s="349"/>
      <c r="AL44" s="349"/>
      <c r="AM44" s="349"/>
      <c r="AN44" s="350">
        <f>'смета в рСТ'!C37</f>
        <v>19.90524627777112</v>
      </c>
      <c r="AO44" s="350"/>
      <c r="AP44" s="350"/>
      <c r="AQ44" s="350"/>
      <c r="AR44" s="350"/>
      <c r="AS44" s="350"/>
      <c r="AT44" s="350"/>
      <c r="AU44" s="350"/>
      <c r="AV44" s="350"/>
      <c r="AW44" s="350">
        <v>34.73</v>
      </c>
      <c r="AX44" s="350"/>
      <c r="AY44" s="350"/>
      <c r="AZ44" s="350"/>
      <c r="BA44" s="350"/>
      <c r="BB44" s="350"/>
      <c r="BC44" s="350"/>
      <c r="BD44" s="350"/>
      <c r="BE44" s="350"/>
      <c r="BF44" s="377"/>
      <c r="BG44" s="377"/>
      <c r="BH44" s="377"/>
      <c r="BI44" s="377"/>
      <c r="BJ44" s="377"/>
      <c r="BK44" s="377"/>
      <c r="BL44" s="377"/>
    </row>
    <row r="45" spans="1:64" ht="12.75">
      <c r="A45" s="166" t="s">
        <v>498</v>
      </c>
      <c r="B45" s="166"/>
      <c r="C45" s="166"/>
      <c r="D45" s="166"/>
      <c r="E45" s="166"/>
      <c r="F45" s="166"/>
      <c r="G45" s="376" t="s">
        <v>499</v>
      </c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49" t="s">
        <v>458</v>
      </c>
      <c r="AI45" s="349"/>
      <c r="AJ45" s="349"/>
      <c r="AK45" s="349"/>
      <c r="AL45" s="349"/>
      <c r="AM45" s="349"/>
      <c r="AN45" s="350">
        <f>'смета в рСТ'!C38</f>
        <v>19.46343817202575</v>
      </c>
      <c r="AO45" s="350"/>
      <c r="AP45" s="350"/>
      <c r="AQ45" s="350"/>
      <c r="AR45" s="350"/>
      <c r="AS45" s="350"/>
      <c r="AT45" s="350"/>
      <c r="AU45" s="350"/>
      <c r="AV45" s="350"/>
      <c r="AW45" s="350">
        <v>103.5</v>
      </c>
      <c r="AX45" s="350"/>
      <c r="AY45" s="350"/>
      <c r="AZ45" s="350"/>
      <c r="BA45" s="350"/>
      <c r="BB45" s="350"/>
      <c r="BC45" s="350"/>
      <c r="BD45" s="350"/>
      <c r="BE45" s="350"/>
      <c r="BF45" s="253"/>
      <c r="BG45" s="253"/>
      <c r="BH45" s="253"/>
      <c r="BI45" s="253"/>
      <c r="BJ45" s="253"/>
      <c r="BK45" s="253"/>
      <c r="BL45" s="253"/>
    </row>
    <row r="46" spans="1:64" ht="12.75">
      <c r="A46" s="166" t="s">
        <v>500</v>
      </c>
      <c r="B46" s="166"/>
      <c r="C46" s="166"/>
      <c r="D46" s="166"/>
      <c r="E46" s="166"/>
      <c r="F46" s="166"/>
      <c r="G46" s="376" t="s">
        <v>501</v>
      </c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49" t="s">
        <v>458</v>
      </c>
      <c r="AI46" s="349"/>
      <c r="AJ46" s="349"/>
      <c r="AK46" s="349"/>
      <c r="AL46" s="349"/>
      <c r="AM46" s="349"/>
      <c r="AN46" s="350">
        <f>'смета в рСТ'!C39</f>
        <v>51.7952219710773</v>
      </c>
      <c r="AO46" s="350"/>
      <c r="AP46" s="350"/>
      <c r="AQ46" s="350"/>
      <c r="AR46" s="350"/>
      <c r="AS46" s="350"/>
      <c r="AT46" s="350"/>
      <c r="AU46" s="350"/>
      <c r="AV46" s="350"/>
      <c r="AW46" s="350">
        <v>75.18</v>
      </c>
      <c r="AX46" s="350"/>
      <c r="AY46" s="350"/>
      <c r="AZ46" s="350"/>
      <c r="BA46" s="350"/>
      <c r="BB46" s="350"/>
      <c r="BC46" s="350"/>
      <c r="BD46" s="350"/>
      <c r="BE46" s="350"/>
      <c r="BF46" s="253"/>
      <c r="BG46" s="253"/>
      <c r="BH46" s="253"/>
      <c r="BI46" s="253"/>
      <c r="BJ46" s="253"/>
      <c r="BK46" s="253"/>
      <c r="BL46" s="253"/>
    </row>
    <row r="47" spans="1:64" ht="12.75">
      <c r="A47" s="166" t="s">
        <v>502</v>
      </c>
      <c r="B47" s="166"/>
      <c r="C47" s="166"/>
      <c r="D47" s="166"/>
      <c r="E47" s="166"/>
      <c r="F47" s="166"/>
      <c r="G47" s="376" t="s">
        <v>503</v>
      </c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49" t="s">
        <v>458</v>
      </c>
      <c r="AI47" s="349"/>
      <c r="AJ47" s="349"/>
      <c r="AK47" s="349"/>
      <c r="AL47" s="349"/>
      <c r="AM47" s="349"/>
      <c r="AN47" s="350">
        <f>'смета в рСТ'!C40</f>
        <v>84.74357098580782</v>
      </c>
      <c r="AO47" s="350"/>
      <c r="AP47" s="350"/>
      <c r="AQ47" s="350"/>
      <c r="AR47" s="350"/>
      <c r="AS47" s="350"/>
      <c r="AT47" s="350"/>
      <c r="AU47" s="350"/>
      <c r="AV47" s="350"/>
      <c r="AW47" s="350">
        <v>70.16</v>
      </c>
      <c r="AX47" s="350"/>
      <c r="AY47" s="350"/>
      <c r="AZ47" s="350"/>
      <c r="BA47" s="350"/>
      <c r="BB47" s="350"/>
      <c r="BC47" s="350"/>
      <c r="BD47" s="350"/>
      <c r="BE47" s="350"/>
      <c r="BF47" s="253"/>
      <c r="BG47" s="253"/>
      <c r="BH47" s="253"/>
      <c r="BI47" s="253"/>
      <c r="BJ47" s="253"/>
      <c r="BK47" s="253"/>
      <c r="BL47" s="253"/>
    </row>
    <row r="48" spans="1:64" ht="12.75">
      <c r="A48" s="166" t="s">
        <v>504</v>
      </c>
      <c r="B48" s="166"/>
      <c r="C48" s="166"/>
      <c r="D48" s="166"/>
      <c r="E48" s="166"/>
      <c r="F48" s="166"/>
      <c r="G48" s="372" t="s">
        <v>505</v>
      </c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49" t="s">
        <v>458</v>
      </c>
      <c r="AI48" s="349"/>
      <c r="AJ48" s="349"/>
      <c r="AK48" s="349"/>
      <c r="AL48" s="349"/>
      <c r="AM48" s="349"/>
      <c r="AN48" s="350">
        <f>'смета в рСТ'!C36</f>
        <v>109.5273272482378</v>
      </c>
      <c r="AO48" s="350"/>
      <c r="AP48" s="350"/>
      <c r="AQ48" s="350"/>
      <c r="AR48" s="350"/>
      <c r="AS48" s="350"/>
      <c r="AT48" s="350"/>
      <c r="AU48" s="350"/>
      <c r="AV48" s="350"/>
      <c r="AW48" s="350">
        <v>127.81</v>
      </c>
      <c r="AX48" s="350"/>
      <c r="AY48" s="350"/>
      <c r="AZ48" s="350"/>
      <c r="BA48" s="350"/>
      <c r="BB48" s="350"/>
      <c r="BC48" s="350"/>
      <c r="BD48" s="350"/>
      <c r="BE48" s="350"/>
      <c r="BF48" s="253"/>
      <c r="BG48" s="253"/>
      <c r="BH48" s="253"/>
      <c r="BI48" s="253"/>
      <c r="BJ48" s="253"/>
      <c r="BK48" s="253"/>
      <c r="BL48" s="253"/>
    </row>
    <row r="49" spans="1:64" ht="12.75">
      <c r="A49" s="166" t="s">
        <v>506</v>
      </c>
      <c r="B49" s="166"/>
      <c r="C49" s="166"/>
      <c r="D49" s="166"/>
      <c r="E49" s="166"/>
      <c r="F49" s="166"/>
      <c r="G49" s="372" t="s">
        <v>507</v>
      </c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49" t="s">
        <v>458</v>
      </c>
      <c r="AI49" s="349"/>
      <c r="AJ49" s="349"/>
      <c r="AK49" s="349"/>
      <c r="AL49" s="349"/>
      <c r="AM49" s="349"/>
      <c r="AN49" s="350">
        <f>'смета в рСТ'!C44</f>
        <v>463.3956119584809</v>
      </c>
      <c r="AO49" s="350"/>
      <c r="AP49" s="350"/>
      <c r="AQ49" s="350"/>
      <c r="AR49" s="350"/>
      <c r="AS49" s="350"/>
      <c r="AT49" s="350"/>
      <c r="AU49" s="350"/>
      <c r="AV49" s="350"/>
      <c r="AW49" s="350">
        <v>979.78</v>
      </c>
      <c r="AX49" s="350"/>
      <c r="AY49" s="350"/>
      <c r="AZ49" s="350"/>
      <c r="BA49" s="350"/>
      <c r="BB49" s="350"/>
      <c r="BC49" s="350"/>
      <c r="BD49" s="350"/>
      <c r="BE49" s="350"/>
      <c r="BF49" s="373"/>
      <c r="BG49" s="374"/>
      <c r="BH49" s="374"/>
      <c r="BI49" s="374"/>
      <c r="BJ49" s="374"/>
      <c r="BK49" s="374"/>
      <c r="BL49" s="375"/>
    </row>
    <row r="50" spans="1:64" ht="12.75">
      <c r="A50" s="230" t="s">
        <v>508</v>
      </c>
      <c r="B50" s="231"/>
      <c r="C50" s="231"/>
      <c r="D50" s="231"/>
      <c r="E50" s="231"/>
      <c r="F50" s="232"/>
      <c r="G50" s="168" t="s">
        <v>509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9" t="s">
        <v>458</v>
      </c>
      <c r="AI50" s="170"/>
      <c r="AJ50" s="170"/>
      <c r="AK50" s="170"/>
      <c r="AL50" s="170"/>
      <c r="AM50" s="171"/>
      <c r="AN50" s="306">
        <v>0</v>
      </c>
      <c r="AO50" s="307"/>
      <c r="AP50" s="307"/>
      <c r="AQ50" s="307"/>
      <c r="AR50" s="307"/>
      <c r="AS50" s="307"/>
      <c r="AT50" s="307"/>
      <c r="AU50" s="307"/>
      <c r="AV50" s="308"/>
      <c r="AW50" s="306">
        <v>7094.41</v>
      </c>
      <c r="AX50" s="307"/>
      <c r="AY50" s="307"/>
      <c r="AZ50" s="307"/>
      <c r="BA50" s="307"/>
      <c r="BB50" s="307"/>
      <c r="BC50" s="307"/>
      <c r="BD50" s="307"/>
      <c r="BE50" s="308"/>
      <c r="BF50" s="175"/>
      <c r="BG50" s="176"/>
      <c r="BH50" s="176"/>
      <c r="BI50" s="176"/>
      <c r="BJ50" s="176"/>
      <c r="BK50" s="176"/>
      <c r="BL50" s="177"/>
    </row>
    <row r="51" spans="1:64" ht="12.75">
      <c r="A51" s="254"/>
      <c r="B51" s="255"/>
      <c r="C51" s="255"/>
      <c r="D51" s="255"/>
      <c r="E51" s="255"/>
      <c r="F51" s="256"/>
      <c r="G51" s="278" t="s">
        <v>510</v>
      </c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57"/>
      <c r="AI51" s="258"/>
      <c r="AJ51" s="258"/>
      <c r="AK51" s="258"/>
      <c r="AL51" s="258"/>
      <c r="AM51" s="259"/>
      <c r="AN51" s="312"/>
      <c r="AO51" s="313"/>
      <c r="AP51" s="313"/>
      <c r="AQ51" s="313"/>
      <c r="AR51" s="313"/>
      <c r="AS51" s="313"/>
      <c r="AT51" s="313"/>
      <c r="AU51" s="313"/>
      <c r="AV51" s="314"/>
      <c r="AW51" s="312"/>
      <c r="AX51" s="313"/>
      <c r="AY51" s="313"/>
      <c r="AZ51" s="313"/>
      <c r="BA51" s="313"/>
      <c r="BB51" s="313"/>
      <c r="BC51" s="313"/>
      <c r="BD51" s="313"/>
      <c r="BE51" s="314"/>
      <c r="BF51" s="288"/>
      <c r="BG51" s="289"/>
      <c r="BH51" s="289"/>
      <c r="BI51" s="289"/>
      <c r="BJ51" s="289"/>
      <c r="BK51" s="289"/>
      <c r="BL51" s="290"/>
    </row>
    <row r="52" spans="1:64" ht="12.75">
      <c r="A52" s="269" t="s">
        <v>511</v>
      </c>
      <c r="B52" s="270"/>
      <c r="C52" s="270"/>
      <c r="D52" s="270"/>
      <c r="E52" s="270"/>
      <c r="F52" s="271"/>
      <c r="G52" s="368" t="s">
        <v>512</v>
      </c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9" t="s">
        <v>458</v>
      </c>
      <c r="AI52" s="370"/>
      <c r="AJ52" s="370"/>
      <c r="AK52" s="370"/>
      <c r="AL52" s="370"/>
      <c r="AM52" s="371"/>
      <c r="AN52" s="306">
        <v>0</v>
      </c>
      <c r="AO52" s="307"/>
      <c r="AP52" s="307"/>
      <c r="AQ52" s="307"/>
      <c r="AR52" s="307"/>
      <c r="AS52" s="307"/>
      <c r="AT52" s="307"/>
      <c r="AU52" s="307"/>
      <c r="AV52" s="308"/>
      <c r="AW52" s="306">
        <v>0</v>
      </c>
      <c r="AX52" s="307"/>
      <c r="AY52" s="307"/>
      <c r="AZ52" s="307"/>
      <c r="BA52" s="307"/>
      <c r="BB52" s="307"/>
      <c r="BC52" s="307"/>
      <c r="BD52" s="307"/>
      <c r="BE52" s="308"/>
      <c r="BF52" s="175"/>
      <c r="BG52" s="176"/>
      <c r="BH52" s="176"/>
      <c r="BI52" s="176"/>
      <c r="BJ52" s="176"/>
      <c r="BK52" s="176"/>
      <c r="BL52" s="177"/>
    </row>
    <row r="53" spans="1:64" ht="12.75">
      <c r="A53" s="223" t="s">
        <v>513</v>
      </c>
      <c r="B53" s="238"/>
      <c r="C53" s="238"/>
      <c r="D53" s="238"/>
      <c r="E53" s="238"/>
      <c r="F53" s="239"/>
      <c r="G53" s="226" t="s">
        <v>514</v>
      </c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181" t="s">
        <v>458</v>
      </c>
      <c r="AI53" s="182"/>
      <c r="AJ53" s="182"/>
      <c r="AK53" s="182"/>
      <c r="AL53" s="182"/>
      <c r="AM53" s="183"/>
      <c r="AN53" s="297">
        <f>AN54+AN55+AN57+AN60+AN61+AN64+AN65+AN66+AN67+AN68+AN74+AN81+AN58+AN71+AN59</f>
        <v>99452.89164125454</v>
      </c>
      <c r="AO53" s="298"/>
      <c r="AP53" s="298"/>
      <c r="AQ53" s="298"/>
      <c r="AR53" s="298"/>
      <c r="AS53" s="298"/>
      <c r="AT53" s="298"/>
      <c r="AU53" s="298"/>
      <c r="AV53" s="299"/>
      <c r="AW53" s="297">
        <f>AW54+AW55+AW57+AW60+AW61+AW64+AW65+AW66+AW67+AW68+AW74+AW81+AW58+AW71+AW59</f>
        <v>86260.03</v>
      </c>
      <c r="AX53" s="298"/>
      <c r="AY53" s="298"/>
      <c r="AZ53" s="298"/>
      <c r="BA53" s="298"/>
      <c r="BB53" s="298"/>
      <c r="BC53" s="298"/>
      <c r="BD53" s="298"/>
      <c r="BE53" s="299"/>
      <c r="BF53" s="365"/>
      <c r="BG53" s="366"/>
      <c r="BH53" s="366"/>
      <c r="BI53" s="366"/>
      <c r="BJ53" s="366"/>
      <c r="BK53" s="366"/>
      <c r="BL53" s="367"/>
    </row>
    <row r="54" spans="1:64" ht="12.75">
      <c r="A54" s="315" t="s">
        <v>515</v>
      </c>
      <c r="B54" s="315"/>
      <c r="C54" s="315"/>
      <c r="D54" s="315"/>
      <c r="E54" s="315"/>
      <c r="F54" s="315"/>
      <c r="G54" s="351" t="s">
        <v>516</v>
      </c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19" t="s">
        <v>458</v>
      </c>
      <c r="AI54" s="319"/>
      <c r="AJ54" s="319"/>
      <c r="AK54" s="319"/>
      <c r="AL54" s="319"/>
      <c r="AM54" s="319"/>
      <c r="AN54" s="320">
        <v>0</v>
      </c>
      <c r="AO54" s="320"/>
      <c r="AP54" s="320"/>
      <c r="AQ54" s="320"/>
      <c r="AR54" s="320"/>
      <c r="AS54" s="320"/>
      <c r="AT54" s="320"/>
      <c r="AU54" s="320"/>
      <c r="AV54" s="320"/>
      <c r="AW54" s="320">
        <v>0</v>
      </c>
      <c r="AX54" s="320"/>
      <c r="AY54" s="320"/>
      <c r="AZ54" s="320"/>
      <c r="BA54" s="320"/>
      <c r="BB54" s="320"/>
      <c r="BC54" s="320"/>
      <c r="BD54" s="320"/>
      <c r="BE54" s="320"/>
      <c r="BF54" s="222"/>
      <c r="BG54" s="222"/>
      <c r="BH54" s="222"/>
      <c r="BI54" s="222"/>
      <c r="BJ54" s="222"/>
      <c r="BK54" s="222"/>
      <c r="BL54" s="222"/>
    </row>
    <row r="55" spans="1:64" ht="12.75">
      <c r="A55" s="230" t="s">
        <v>517</v>
      </c>
      <c r="B55" s="231"/>
      <c r="C55" s="231"/>
      <c r="D55" s="231"/>
      <c r="E55" s="231"/>
      <c r="F55" s="232"/>
      <c r="G55" s="168" t="s">
        <v>518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 t="s">
        <v>458</v>
      </c>
      <c r="AI55" s="170"/>
      <c r="AJ55" s="170"/>
      <c r="AK55" s="170"/>
      <c r="AL55" s="170"/>
      <c r="AM55" s="171"/>
      <c r="AN55" s="306">
        <v>0</v>
      </c>
      <c r="AO55" s="307"/>
      <c r="AP55" s="307"/>
      <c r="AQ55" s="307"/>
      <c r="AR55" s="307"/>
      <c r="AS55" s="307"/>
      <c r="AT55" s="307"/>
      <c r="AU55" s="307"/>
      <c r="AV55" s="308"/>
      <c r="AW55" s="306">
        <v>0</v>
      </c>
      <c r="AX55" s="307"/>
      <c r="AY55" s="307"/>
      <c r="AZ55" s="307"/>
      <c r="BA55" s="307"/>
      <c r="BB55" s="307"/>
      <c r="BC55" s="307"/>
      <c r="BD55" s="307"/>
      <c r="BE55" s="308"/>
      <c r="BF55" s="175"/>
      <c r="BG55" s="176"/>
      <c r="BH55" s="176"/>
      <c r="BI55" s="176"/>
      <c r="BJ55" s="176"/>
      <c r="BK55" s="176"/>
      <c r="BL55" s="177"/>
    </row>
    <row r="56" spans="1:64" ht="12.75">
      <c r="A56" s="233"/>
      <c r="B56" s="234"/>
      <c r="C56" s="234"/>
      <c r="D56" s="234"/>
      <c r="E56" s="234"/>
      <c r="F56" s="235"/>
      <c r="G56" s="221" t="s">
        <v>519</v>
      </c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09"/>
      <c r="AI56" s="210"/>
      <c r="AJ56" s="210"/>
      <c r="AK56" s="210"/>
      <c r="AL56" s="210"/>
      <c r="AM56" s="211"/>
      <c r="AN56" s="309"/>
      <c r="AO56" s="310"/>
      <c r="AP56" s="310"/>
      <c r="AQ56" s="310"/>
      <c r="AR56" s="310"/>
      <c r="AS56" s="310"/>
      <c r="AT56" s="310"/>
      <c r="AU56" s="310"/>
      <c r="AV56" s="311"/>
      <c r="AW56" s="309"/>
      <c r="AX56" s="310"/>
      <c r="AY56" s="310"/>
      <c r="AZ56" s="310"/>
      <c r="BA56" s="310"/>
      <c r="BB56" s="310"/>
      <c r="BC56" s="310"/>
      <c r="BD56" s="310"/>
      <c r="BE56" s="311"/>
      <c r="BF56" s="218"/>
      <c r="BG56" s="219"/>
      <c r="BH56" s="219"/>
      <c r="BI56" s="219"/>
      <c r="BJ56" s="219"/>
      <c r="BK56" s="219"/>
      <c r="BL56" s="220"/>
    </row>
    <row r="57" spans="1:64" ht="12.75">
      <c r="A57" s="315" t="s">
        <v>520</v>
      </c>
      <c r="B57" s="315"/>
      <c r="C57" s="315"/>
      <c r="D57" s="315"/>
      <c r="E57" s="315"/>
      <c r="F57" s="315"/>
      <c r="G57" s="351" t="s">
        <v>4</v>
      </c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19" t="s">
        <v>458</v>
      </c>
      <c r="AI57" s="319"/>
      <c r="AJ57" s="319"/>
      <c r="AK57" s="319"/>
      <c r="AL57" s="319"/>
      <c r="AM57" s="319"/>
      <c r="AN57" s="320">
        <f>'смета в рСТ'!C65</f>
        <v>483.66756</v>
      </c>
      <c r="AO57" s="320"/>
      <c r="AP57" s="320"/>
      <c r="AQ57" s="320"/>
      <c r="AR57" s="320"/>
      <c r="AS57" s="320"/>
      <c r="AT57" s="320"/>
      <c r="AU57" s="320"/>
      <c r="AV57" s="320"/>
      <c r="AW57" s="320">
        <v>957.52</v>
      </c>
      <c r="AX57" s="320"/>
      <c r="AY57" s="320"/>
      <c r="AZ57" s="320"/>
      <c r="BA57" s="320"/>
      <c r="BB57" s="320"/>
      <c r="BC57" s="320"/>
      <c r="BD57" s="320"/>
      <c r="BE57" s="320"/>
      <c r="BF57" s="222"/>
      <c r="BG57" s="222"/>
      <c r="BH57" s="222"/>
      <c r="BI57" s="222"/>
      <c r="BJ57" s="222"/>
      <c r="BK57" s="222"/>
      <c r="BL57" s="222"/>
    </row>
    <row r="58" spans="1:64" ht="12.75">
      <c r="A58" s="315" t="s">
        <v>521</v>
      </c>
      <c r="B58" s="315"/>
      <c r="C58" s="315"/>
      <c r="D58" s="315"/>
      <c r="E58" s="315"/>
      <c r="F58" s="315"/>
      <c r="G58" s="356" t="s">
        <v>132</v>
      </c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8"/>
      <c r="AH58" s="319" t="s">
        <v>458</v>
      </c>
      <c r="AI58" s="319"/>
      <c r="AJ58" s="319"/>
      <c r="AK58" s="319"/>
      <c r="AL58" s="319"/>
      <c r="AM58" s="319"/>
      <c r="AN58" s="359">
        <f>'смета в рСТ'!C66</f>
        <v>1182.5</v>
      </c>
      <c r="AO58" s="360"/>
      <c r="AP58" s="360"/>
      <c r="AQ58" s="360"/>
      <c r="AR58" s="360"/>
      <c r="AS58" s="360"/>
      <c r="AT58" s="360"/>
      <c r="AU58" s="360"/>
      <c r="AV58" s="361"/>
      <c r="AW58" s="359">
        <v>1102.5</v>
      </c>
      <c r="AX58" s="360"/>
      <c r="AY58" s="360"/>
      <c r="AZ58" s="360"/>
      <c r="BA58" s="360"/>
      <c r="BB58" s="360"/>
      <c r="BC58" s="360"/>
      <c r="BD58" s="360"/>
      <c r="BE58" s="361"/>
      <c r="BF58" s="362"/>
      <c r="BG58" s="363"/>
      <c r="BH58" s="363"/>
      <c r="BI58" s="363"/>
      <c r="BJ58" s="363"/>
      <c r="BK58" s="363"/>
      <c r="BL58" s="364"/>
    </row>
    <row r="59" spans="1:64" ht="12.75">
      <c r="A59" s="315" t="s">
        <v>522</v>
      </c>
      <c r="B59" s="315"/>
      <c r="C59" s="315"/>
      <c r="D59" s="315"/>
      <c r="E59" s="315"/>
      <c r="F59" s="315"/>
      <c r="G59" s="356" t="s">
        <v>134</v>
      </c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8"/>
      <c r="AH59" s="319" t="s">
        <v>458</v>
      </c>
      <c r="AI59" s="319"/>
      <c r="AJ59" s="319"/>
      <c r="AK59" s="319"/>
      <c r="AL59" s="319"/>
      <c r="AM59" s="319"/>
      <c r="AN59" s="359">
        <f>'смета в рСТ'!C67</f>
        <v>83.856</v>
      </c>
      <c r="AO59" s="360"/>
      <c r="AP59" s="360"/>
      <c r="AQ59" s="360"/>
      <c r="AR59" s="360"/>
      <c r="AS59" s="360"/>
      <c r="AT59" s="360"/>
      <c r="AU59" s="360"/>
      <c r="AV59" s="361"/>
      <c r="AW59" s="359">
        <v>83.57</v>
      </c>
      <c r="AX59" s="360"/>
      <c r="AY59" s="360"/>
      <c r="AZ59" s="360"/>
      <c r="BA59" s="360"/>
      <c r="BB59" s="360"/>
      <c r="BC59" s="360"/>
      <c r="BD59" s="360"/>
      <c r="BE59" s="361"/>
      <c r="BF59" s="362"/>
      <c r="BG59" s="363"/>
      <c r="BH59" s="363"/>
      <c r="BI59" s="363"/>
      <c r="BJ59" s="363"/>
      <c r="BK59" s="363"/>
      <c r="BL59" s="364"/>
    </row>
    <row r="60" spans="1:64" ht="12.75">
      <c r="A60" s="315" t="s">
        <v>523</v>
      </c>
      <c r="B60" s="315"/>
      <c r="C60" s="315"/>
      <c r="D60" s="315"/>
      <c r="E60" s="315"/>
      <c r="F60" s="315"/>
      <c r="G60" s="351" t="s">
        <v>524</v>
      </c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19" t="s">
        <v>458</v>
      </c>
      <c r="AI60" s="319"/>
      <c r="AJ60" s="319"/>
      <c r="AK60" s="319"/>
      <c r="AL60" s="319"/>
      <c r="AM60" s="319"/>
      <c r="AN60" s="320">
        <f>'смета в рСТ'!C54</f>
        <v>11198.57325380747</v>
      </c>
      <c r="AO60" s="320"/>
      <c r="AP60" s="320"/>
      <c r="AQ60" s="320"/>
      <c r="AR60" s="320"/>
      <c r="AS60" s="320"/>
      <c r="AT60" s="320"/>
      <c r="AU60" s="320"/>
      <c r="AV60" s="320"/>
      <c r="AW60" s="320">
        <v>10261.52</v>
      </c>
      <c r="AX60" s="320"/>
      <c r="AY60" s="320"/>
      <c r="AZ60" s="320"/>
      <c r="BA60" s="320"/>
      <c r="BB60" s="320"/>
      <c r="BC60" s="320"/>
      <c r="BD60" s="320"/>
      <c r="BE60" s="320"/>
      <c r="BF60" s="222"/>
      <c r="BG60" s="222"/>
      <c r="BH60" s="222"/>
      <c r="BI60" s="222"/>
      <c r="BJ60" s="222"/>
      <c r="BK60" s="222"/>
      <c r="BL60" s="222"/>
    </row>
    <row r="61" spans="1:64" ht="12.75">
      <c r="A61" s="230" t="s">
        <v>525</v>
      </c>
      <c r="B61" s="231"/>
      <c r="C61" s="231"/>
      <c r="D61" s="231"/>
      <c r="E61" s="231"/>
      <c r="F61" s="232"/>
      <c r="G61" s="168" t="s">
        <v>526</v>
      </c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9" t="s">
        <v>458</v>
      </c>
      <c r="AI61" s="170"/>
      <c r="AJ61" s="170"/>
      <c r="AK61" s="170"/>
      <c r="AL61" s="170"/>
      <c r="AM61" s="171"/>
      <c r="AN61" s="306">
        <v>0</v>
      </c>
      <c r="AO61" s="307"/>
      <c r="AP61" s="307"/>
      <c r="AQ61" s="307"/>
      <c r="AR61" s="307"/>
      <c r="AS61" s="307"/>
      <c r="AT61" s="307"/>
      <c r="AU61" s="307"/>
      <c r="AV61" s="308"/>
      <c r="AW61" s="306">
        <v>0</v>
      </c>
      <c r="AX61" s="307"/>
      <c r="AY61" s="307"/>
      <c r="AZ61" s="307"/>
      <c r="BA61" s="307"/>
      <c r="BB61" s="307"/>
      <c r="BC61" s="307"/>
      <c r="BD61" s="307"/>
      <c r="BE61" s="308"/>
      <c r="BF61" s="175"/>
      <c r="BG61" s="176"/>
      <c r="BH61" s="176"/>
      <c r="BI61" s="176"/>
      <c r="BJ61" s="176"/>
      <c r="BK61" s="176"/>
      <c r="BL61" s="177"/>
    </row>
    <row r="62" spans="1:64" ht="12.75">
      <c r="A62" s="254"/>
      <c r="B62" s="355"/>
      <c r="C62" s="355"/>
      <c r="D62" s="355"/>
      <c r="E62" s="355"/>
      <c r="F62" s="256"/>
      <c r="G62" s="278" t="s">
        <v>527</v>
      </c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57"/>
      <c r="AI62" s="258"/>
      <c r="AJ62" s="258"/>
      <c r="AK62" s="258"/>
      <c r="AL62" s="258"/>
      <c r="AM62" s="259"/>
      <c r="AN62" s="312"/>
      <c r="AO62" s="313"/>
      <c r="AP62" s="313"/>
      <c r="AQ62" s="313"/>
      <c r="AR62" s="313"/>
      <c r="AS62" s="313"/>
      <c r="AT62" s="313"/>
      <c r="AU62" s="313"/>
      <c r="AV62" s="314"/>
      <c r="AW62" s="312"/>
      <c r="AX62" s="313"/>
      <c r="AY62" s="313"/>
      <c r="AZ62" s="313"/>
      <c r="BA62" s="313"/>
      <c r="BB62" s="313"/>
      <c r="BC62" s="313"/>
      <c r="BD62" s="313"/>
      <c r="BE62" s="314"/>
      <c r="BF62" s="288"/>
      <c r="BG62" s="289"/>
      <c r="BH62" s="289"/>
      <c r="BI62" s="289"/>
      <c r="BJ62" s="289"/>
      <c r="BK62" s="289"/>
      <c r="BL62" s="290"/>
    </row>
    <row r="63" spans="1:64" ht="12.75">
      <c r="A63" s="233"/>
      <c r="B63" s="234"/>
      <c r="C63" s="234"/>
      <c r="D63" s="234"/>
      <c r="E63" s="234"/>
      <c r="F63" s="235"/>
      <c r="G63" s="221" t="s">
        <v>528</v>
      </c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09"/>
      <c r="AI63" s="210"/>
      <c r="AJ63" s="210"/>
      <c r="AK63" s="210"/>
      <c r="AL63" s="210"/>
      <c r="AM63" s="211"/>
      <c r="AN63" s="309"/>
      <c r="AO63" s="310"/>
      <c r="AP63" s="310"/>
      <c r="AQ63" s="310"/>
      <c r="AR63" s="310"/>
      <c r="AS63" s="310"/>
      <c r="AT63" s="310"/>
      <c r="AU63" s="310"/>
      <c r="AV63" s="311"/>
      <c r="AW63" s="309"/>
      <c r="AX63" s="310"/>
      <c r="AY63" s="310"/>
      <c r="AZ63" s="310"/>
      <c r="BA63" s="310"/>
      <c r="BB63" s="310"/>
      <c r="BC63" s="310"/>
      <c r="BD63" s="310"/>
      <c r="BE63" s="311"/>
      <c r="BF63" s="218"/>
      <c r="BG63" s="219"/>
      <c r="BH63" s="219"/>
      <c r="BI63" s="219"/>
      <c r="BJ63" s="219"/>
      <c r="BK63" s="219"/>
      <c r="BL63" s="220"/>
    </row>
    <row r="64" spans="1:64" ht="12.75">
      <c r="A64" s="315" t="s">
        <v>529</v>
      </c>
      <c r="B64" s="315"/>
      <c r="C64" s="315"/>
      <c r="D64" s="315"/>
      <c r="E64" s="315"/>
      <c r="F64" s="315"/>
      <c r="G64" s="351" t="s">
        <v>307</v>
      </c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19" t="s">
        <v>458</v>
      </c>
      <c r="AI64" s="319"/>
      <c r="AJ64" s="319"/>
      <c r="AK64" s="319"/>
      <c r="AL64" s="319"/>
      <c r="AM64" s="319"/>
      <c r="AN64" s="320">
        <f>'смета в рСТ'!C53</f>
        <v>8667.34008560764</v>
      </c>
      <c r="AO64" s="320"/>
      <c r="AP64" s="320"/>
      <c r="AQ64" s="320"/>
      <c r="AR64" s="320"/>
      <c r="AS64" s="320"/>
      <c r="AT64" s="320"/>
      <c r="AU64" s="320"/>
      <c r="AV64" s="320"/>
      <c r="AW64" s="320">
        <v>10804.34</v>
      </c>
      <c r="AX64" s="320"/>
      <c r="AY64" s="320"/>
      <c r="AZ64" s="320"/>
      <c r="BA64" s="320"/>
      <c r="BB64" s="320"/>
      <c r="BC64" s="320"/>
      <c r="BD64" s="320"/>
      <c r="BE64" s="320"/>
      <c r="BF64" s="222"/>
      <c r="BG64" s="222"/>
      <c r="BH64" s="222"/>
      <c r="BI64" s="222"/>
      <c r="BJ64" s="222"/>
      <c r="BK64" s="222"/>
      <c r="BL64" s="222"/>
    </row>
    <row r="65" spans="1:64" ht="12.75">
      <c r="A65" s="315" t="s">
        <v>530</v>
      </c>
      <c r="B65" s="315"/>
      <c r="C65" s="315"/>
      <c r="D65" s="315"/>
      <c r="E65" s="315"/>
      <c r="F65" s="315"/>
      <c r="G65" s="351" t="s">
        <v>531</v>
      </c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19" t="s">
        <v>458</v>
      </c>
      <c r="AI65" s="319"/>
      <c r="AJ65" s="319"/>
      <c r="AK65" s="319"/>
      <c r="AL65" s="319"/>
      <c r="AM65" s="319"/>
      <c r="AN65" s="320">
        <v>0</v>
      </c>
      <c r="AO65" s="320"/>
      <c r="AP65" s="320"/>
      <c r="AQ65" s="320"/>
      <c r="AR65" s="320"/>
      <c r="AS65" s="320"/>
      <c r="AT65" s="320"/>
      <c r="AU65" s="320"/>
      <c r="AV65" s="320"/>
      <c r="AW65" s="320">
        <v>39933.4</v>
      </c>
      <c r="AX65" s="320"/>
      <c r="AY65" s="320"/>
      <c r="AZ65" s="320"/>
      <c r="BA65" s="320"/>
      <c r="BB65" s="320"/>
      <c r="BC65" s="320"/>
      <c r="BD65" s="320"/>
      <c r="BE65" s="320"/>
      <c r="BF65" s="222"/>
      <c r="BG65" s="222"/>
      <c r="BH65" s="222"/>
      <c r="BI65" s="222"/>
      <c r="BJ65" s="222"/>
      <c r="BK65" s="222"/>
      <c r="BL65" s="222"/>
    </row>
    <row r="66" spans="1:64" ht="12.75">
      <c r="A66" s="315" t="s">
        <v>532</v>
      </c>
      <c r="B66" s="315"/>
      <c r="C66" s="315"/>
      <c r="D66" s="315"/>
      <c r="E66" s="315"/>
      <c r="F66" s="315"/>
      <c r="G66" s="351" t="s">
        <v>533</v>
      </c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19" t="s">
        <v>458</v>
      </c>
      <c r="AI66" s="319"/>
      <c r="AJ66" s="319"/>
      <c r="AK66" s="319"/>
      <c r="AL66" s="319"/>
      <c r="AM66" s="319"/>
      <c r="AN66" s="320">
        <f>'смета в рСТ'!C63</f>
        <v>1462</v>
      </c>
      <c r="AO66" s="320"/>
      <c r="AP66" s="320"/>
      <c r="AQ66" s="320"/>
      <c r="AR66" s="320"/>
      <c r="AS66" s="320"/>
      <c r="AT66" s="320"/>
      <c r="AU66" s="320"/>
      <c r="AV66" s="320"/>
      <c r="AW66" s="320">
        <v>12534</v>
      </c>
      <c r="AX66" s="320"/>
      <c r="AY66" s="320"/>
      <c r="AZ66" s="320"/>
      <c r="BA66" s="320"/>
      <c r="BB66" s="320"/>
      <c r="BC66" s="320"/>
      <c r="BD66" s="320"/>
      <c r="BE66" s="320"/>
      <c r="BF66" s="222"/>
      <c r="BG66" s="222"/>
      <c r="BH66" s="222"/>
      <c r="BI66" s="222"/>
      <c r="BJ66" s="222"/>
      <c r="BK66" s="222"/>
      <c r="BL66" s="222"/>
    </row>
    <row r="67" spans="1:64" ht="12.75">
      <c r="A67" s="315" t="s">
        <v>534</v>
      </c>
      <c r="B67" s="315"/>
      <c r="C67" s="315"/>
      <c r="D67" s="315"/>
      <c r="E67" s="315"/>
      <c r="F67" s="315"/>
      <c r="G67" s="351" t="s">
        <v>535</v>
      </c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19" t="s">
        <v>458</v>
      </c>
      <c r="AI67" s="319"/>
      <c r="AJ67" s="319"/>
      <c r="AK67" s="319"/>
      <c r="AL67" s="319"/>
      <c r="AM67" s="319"/>
      <c r="AN67" s="320">
        <f>'смета в рСТ'!C60+'смета в рСТ'!C61+'смета в рСТ'!C62</f>
        <v>1662.7668333333334</v>
      </c>
      <c r="AO67" s="320"/>
      <c r="AP67" s="320"/>
      <c r="AQ67" s="320"/>
      <c r="AR67" s="320"/>
      <c r="AS67" s="320"/>
      <c r="AT67" s="320"/>
      <c r="AU67" s="320"/>
      <c r="AV67" s="320"/>
      <c r="AW67" s="320">
        <v>2241.14</v>
      </c>
      <c r="AX67" s="320"/>
      <c r="AY67" s="320"/>
      <c r="AZ67" s="320"/>
      <c r="BA67" s="320"/>
      <c r="BB67" s="320"/>
      <c r="BC67" s="320"/>
      <c r="BD67" s="320"/>
      <c r="BE67" s="320"/>
      <c r="BF67" s="352"/>
      <c r="BG67" s="353"/>
      <c r="BH67" s="353"/>
      <c r="BI67" s="353"/>
      <c r="BJ67" s="353"/>
      <c r="BK67" s="353"/>
      <c r="BL67" s="354"/>
    </row>
    <row r="68" spans="1:64" ht="12.75">
      <c r="A68" s="230" t="s">
        <v>536</v>
      </c>
      <c r="B68" s="231"/>
      <c r="C68" s="231"/>
      <c r="D68" s="231"/>
      <c r="E68" s="231"/>
      <c r="F68" s="232"/>
      <c r="G68" s="127" t="s">
        <v>537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69" t="s">
        <v>458</v>
      </c>
      <c r="AI68" s="170"/>
      <c r="AJ68" s="170"/>
      <c r="AK68" s="170"/>
      <c r="AL68" s="170"/>
      <c r="AM68" s="171"/>
      <c r="AN68" s="306">
        <f>'смета в рСТ'!C70</f>
        <v>16520.10268</v>
      </c>
      <c r="AO68" s="307"/>
      <c r="AP68" s="307"/>
      <c r="AQ68" s="307"/>
      <c r="AR68" s="307"/>
      <c r="AS68" s="307"/>
      <c r="AT68" s="307"/>
      <c r="AU68" s="307"/>
      <c r="AV68" s="308"/>
      <c r="AW68" s="306">
        <v>3353.23</v>
      </c>
      <c r="AX68" s="307"/>
      <c r="AY68" s="307"/>
      <c r="AZ68" s="307"/>
      <c r="BA68" s="307"/>
      <c r="BB68" s="307"/>
      <c r="BC68" s="307"/>
      <c r="BD68" s="307"/>
      <c r="BE68" s="308"/>
      <c r="BF68" s="339"/>
      <c r="BG68" s="340"/>
      <c r="BH68" s="340"/>
      <c r="BI68" s="340"/>
      <c r="BJ68" s="340"/>
      <c r="BK68" s="340"/>
      <c r="BL68" s="341"/>
    </row>
    <row r="69" spans="1:64" ht="12.75">
      <c r="A69" s="254"/>
      <c r="B69" s="255"/>
      <c r="C69" s="255"/>
      <c r="D69" s="255"/>
      <c r="E69" s="255"/>
      <c r="F69" s="256"/>
      <c r="G69" s="128" t="s">
        <v>538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257"/>
      <c r="AI69" s="258"/>
      <c r="AJ69" s="258"/>
      <c r="AK69" s="258"/>
      <c r="AL69" s="258"/>
      <c r="AM69" s="259"/>
      <c r="AN69" s="312"/>
      <c r="AO69" s="313"/>
      <c r="AP69" s="313"/>
      <c r="AQ69" s="313"/>
      <c r="AR69" s="313"/>
      <c r="AS69" s="313"/>
      <c r="AT69" s="313"/>
      <c r="AU69" s="313"/>
      <c r="AV69" s="314"/>
      <c r="AW69" s="312"/>
      <c r="AX69" s="313"/>
      <c r="AY69" s="313"/>
      <c r="AZ69" s="313"/>
      <c r="BA69" s="313"/>
      <c r="BB69" s="313"/>
      <c r="BC69" s="313"/>
      <c r="BD69" s="313"/>
      <c r="BE69" s="314"/>
      <c r="BF69" s="342"/>
      <c r="BG69" s="343"/>
      <c r="BH69" s="343"/>
      <c r="BI69" s="343"/>
      <c r="BJ69" s="343"/>
      <c r="BK69" s="343"/>
      <c r="BL69" s="344"/>
    </row>
    <row r="70" spans="1:64" ht="12.75">
      <c r="A70" s="254"/>
      <c r="B70" s="255"/>
      <c r="C70" s="255"/>
      <c r="D70" s="255"/>
      <c r="E70" s="255"/>
      <c r="F70" s="256"/>
      <c r="G70" s="128" t="s">
        <v>539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257"/>
      <c r="AI70" s="258"/>
      <c r="AJ70" s="258"/>
      <c r="AK70" s="258"/>
      <c r="AL70" s="258"/>
      <c r="AM70" s="259"/>
      <c r="AN70" s="312"/>
      <c r="AO70" s="313"/>
      <c r="AP70" s="313"/>
      <c r="AQ70" s="313"/>
      <c r="AR70" s="313"/>
      <c r="AS70" s="313"/>
      <c r="AT70" s="313"/>
      <c r="AU70" s="313"/>
      <c r="AV70" s="314"/>
      <c r="AW70" s="312"/>
      <c r="AX70" s="313"/>
      <c r="AY70" s="313"/>
      <c r="AZ70" s="313"/>
      <c r="BA70" s="313"/>
      <c r="BB70" s="313"/>
      <c r="BC70" s="313"/>
      <c r="BD70" s="313"/>
      <c r="BE70" s="314"/>
      <c r="BF70" s="345"/>
      <c r="BG70" s="346"/>
      <c r="BH70" s="346"/>
      <c r="BI70" s="346"/>
      <c r="BJ70" s="346"/>
      <c r="BK70" s="346"/>
      <c r="BL70" s="347"/>
    </row>
    <row r="71" spans="1:64" ht="56.25" customHeight="1">
      <c r="A71" s="166" t="s">
        <v>540</v>
      </c>
      <c r="B71" s="166"/>
      <c r="C71" s="166"/>
      <c r="D71" s="166"/>
      <c r="E71" s="166"/>
      <c r="F71" s="166"/>
      <c r="G71" s="348" t="s">
        <v>541</v>
      </c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9" t="s">
        <v>458</v>
      </c>
      <c r="AI71" s="349"/>
      <c r="AJ71" s="349"/>
      <c r="AK71" s="349"/>
      <c r="AL71" s="349"/>
      <c r="AM71" s="349"/>
      <c r="AN71" s="350">
        <f>'смета в рСТ'!C77</f>
        <v>6512.69085</v>
      </c>
      <c r="AO71" s="350"/>
      <c r="AP71" s="350"/>
      <c r="AQ71" s="350"/>
      <c r="AR71" s="350"/>
      <c r="AS71" s="350"/>
      <c r="AT71" s="350"/>
      <c r="AU71" s="350"/>
      <c r="AV71" s="350"/>
      <c r="AW71" s="350">
        <v>4517.45</v>
      </c>
      <c r="AX71" s="350"/>
      <c r="AY71" s="350"/>
      <c r="AZ71" s="350"/>
      <c r="BA71" s="350"/>
      <c r="BB71" s="350"/>
      <c r="BC71" s="350"/>
      <c r="BD71" s="350"/>
      <c r="BE71" s="350"/>
      <c r="BF71" s="327"/>
      <c r="BG71" s="328"/>
      <c r="BH71" s="328"/>
      <c r="BI71" s="328"/>
      <c r="BJ71" s="328"/>
      <c r="BK71" s="328"/>
      <c r="BL71" s="329"/>
    </row>
    <row r="72" spans="1:64" ht="12.75">
      <c r="A72" s="230" t="s">
        <v>542</v>
      </c>
      <c r="B72" s="231"/>
      <c r="C72" s="231"/>
      <c r="D72" s="231"/>
      <c r="E72" s="231"/>
      <c r="F72" s="232"/>
      <c r="G72" s="168" t="s">
        <v>543</v>
      </c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9" t="s">
        <v>544</v>
      </c>
      <c r="AI72" s="170"/>
      <c r="AJ72" s="170"/>
      <c r="AK72" s="170"/>
      <c r="AL72" s="170"/>
      <c r="AM72" s="171"/>
      <c r="AN72" s="321">
        <v>36</v>
      </c>
      <c r="AO72" s="322"/>
      <c r="AP72" s="322"/>
      <c r="AQ72" s="322"/>
      <c r="AR72" s="322"/>
      <c r="AS72" s="322"/>
      <c r="AT72" s="322"/>
      <c r="AU72" s="322"/>
      <c r="AV72" s="323"/>
      <c r="AW72" s="321">
        <v>36</v>
      </c>
      <c r="AX72" s="322"/>
      <c r="AY72" s="322"/>
      <c r="AZ72" s="322"/>
      <c r="BA72" s="322"/>
      <c r="BB72" s="322"/>
      <c r="BC72" s="322"/>
      <c r="BD72" s="322"/>
      <c r="BE72" s="323"/>
      <c r="BF72" s="333"/>
      <c r="BG72" s="334"/>
      <c r="BH72" s="334"/>
      <c r="BI72" s="334"/>
      <c r="BJ72" s="334"/>
      <c r="BK72" s="334"/>
      <c r="BL72" s="335"/>
    </row>
    <row r="73" spans="1:64" ht="12.75">
      <c r="A73" s="233"/>
      <c r="B73" s="234"/>
      <c r="C73" s="234"/>
      <c r="D73" s="234"/>
      <c r="E73" s="234"/>
      <c r="F73" s="235"/>
      <c r="G73" s="221" t="s">
        <v>545</v>
      </c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09"/>
      <c r="AI73" s="210"/>
      <c r="AJ73" s="210"/>
      <c r="AK73" s="210"/>
      <c r="AL73" s="210"/>
      <c r="AM73" s="211"/>
      <c r="AN73" s="330"/>
      <c r="AO73" s="331"/>
      <c r="AP73" s="331"/>
      <c r="AQ73" s="331"/>
      <c r="AR73" s="331"/>
      <c r="AS73" s="331"/>
      <c r="AT73" s="331"/>
      <c r="AU73" s="331"/>
      <c r="AV73" s="332"/>
      <c r="AW73" s="330"/>
      <c r="AX73" s="331"/>
      <c r="AY73" s="331"/>
      <c r="AZ73" s="331"/>
      <c r="BA73" s="331"/>
      <c r="BB73" s="331"/>
      <c r="BC73" s="331"/>
      <c r="BD73" s="331"/>
      <c r="BE73" s="332"/>
      <c r="BF73" s="336"/>
      <c r="BG73" s="337"/>
      <c r="BH73" s="337"/>
      <c r="BI73" s="337"/>
      <c r="BJ73" s="337"/>
      <c r="BK73" s="337"/>
      <c r="BL73" s="338"/>
    </row>
    <row r="74" spans="1:64" ht="12.75">
      <c r="A74" s="230" t="s">
        <v>546</v>
      </c>
      <c r="B74" s="231"/>
      <c r="C74" s="231"/>
      <c r="D74" s="231"/>
      <c r="E74" s="231"/>
      <c r="F74" s="232"/>
      <c r="G74" s="168" t="s">
        <v>547</v>
      </c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9" t="s">
        <v>458</v>
      </c>
      <c r="AI74" s="170"/>
      <c r="AJ74" s="170"/>
      <c r="AK74" s="170"/>
      <c r="AL74" s="170"/>
      <c r="AM74" s="171"/>
      <c r="AN74" s="306">
        <f>'смета в рСТ'!C94+'смета в рСТ'!C95</f>
        <v>51337.541042684505</v>
      </c>
      <c r="AO74" s="307"/>
      <c r="AP74" s="307"/>
      <c r="AQ74" s="307"/>
      <c r="AR74" s="307"/>
      <c r="AS74" s="307"/>
      <c r="AT74" s="307"/>
      <c r="AU74" s="307"/>
      <c r="AV74" s="308"/>
      <c r="AW74" s="321">
        <v>0</v>
      </c>
      <c r="AX74" s="322"/>
      <c r="AY74" s="322"/>
      <c r="AZ74" s="322"/>
      <c r="BA74" s="322"/>
      <c r="BB74" s="322"/>
      <c r="BC74" s="322"/>
      <c r="BD74" s="322"/>
      <c r="BE74" s="323"/>
      <c r="BF74" s="175"/>
      <c r="BG74" s="176"/>
      <c r="BH74" s="176"/>
      <c r="BI74" s="176"/>
      <c r="BJ74" s="176"/>
      <c r="BK74" s="176"/>
      <c r="BL74" s="177"/>
    </row>
    <row r="75" spans="1:64" ht="12.75">
      <c r="A75" s="254"/>
      <c r="B75" s="255"/>
      <c r="C75" s="255"/>
      <c r="D75" s="255"/>
      <c r="E75" s="255"/>
      <c r="F75" s="256"/>
      <c r="G75" s="278" t="s">
        <v>548</v>
      </c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57"/>
      <c r="AI75" s="258"/>
      <c r="AJ75" s="258"/>
      <c r="AK75" s="258"/>
      <c r="AL75" s="258"/>
      <c r="AM75" s="259"/>
      <c r="AN75" s="312"/>
      <c r="AO75" s="313"/>
      <c r="AP75" s="313"/>
      <c r="AQ75" s="313"/>
      <c r="AR75" s="313"/>
      <c r="AS75" s="313"/>
      <c r="AT75" s="313"/>
      <c r="AU75" s="313"/>
      <c r="AV75" s="314"/>
      <c r="AW75" s="324"/>
      <c r="AX75" s="325"/>
      <c r="AY75" s="325"/>
      <c r="AZ75" s="325"/>
      <c r="BA75" s="325"/>
      <c r="BB75" s="325"/>
      <c r="BC75" s="325"/>
      <c r="BD75" s="325"/>
      <c r="BE75" s="326"/>
      <c r="BF75" s="288"/>
      <c r="BG75" s="289"/>
      <c r="BH75" s="289"/>
      <c r="BI75" s="289"/>
      <c r="BJ75" s="289"/>
      <c r="BK75" s="289"/>
      <c r="BL75" s="290"/>
    </row>
    <row r="76" spans="1:64" ht="12.75">
      <c r="A76" s="254"/>
      <c r="B76" s="255"/>
      <c r="C76" s="255"/>
      <c r="D76" s="255"/>
      <c r="E76" s="255"/>
      <c r="F76" s="256"/>
      <c r="G76" s="278" t="s">
        <v>549</v>
      </c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57"/>
      <c r="AI76" s="258"/>
      <c r="AJ76" s="258"/>
      <c r="AK76" s="258"/>
      <c r="AL76" s="258"/>
      <c r="AM76" s="259"/>
      <c r="AN76" s="312"/>
      <c r="AO76" s="313"/>
      <c r="AP76" s="313"/>
      <c r="AQ76" s="313"/>
      <c r="AR76" s="313"/>
      <c r="AS76" s="313"/>
      <c r="AT76" s="313"/>
      <c r="AU76" s="313"/>
      <c r="AV76" s="314"/>
      <c r="AW76" s="324"/>
      <c r="AX76" s="325"/>
      <c r="AY76" s="325"/>
      <c r="AZ76" s="325"/>
      <c r="BA76" s="325"/>
      <c r="BB76" s="325"/>
      <c r="BC76" s="325"/>
      <c r="BD76" s="325"/>
      <c r="BE76" s="326"/>
      <c r="BF76" s="288"/>
      <c r="BG76" s="289"/>
      <c r="BH76" s="289"/>
      <c r="BI76" s="289"/>
      <c r="BJ76" s="289"/>
      <c r="BK76" s="289"/>
      <c r="BL76" s="290"/>
    </row>
    <row r="77" spans="1:64" ht="12.75">
      <c r="A77" s="254"/>
      <c r="B77" s="255"/>
      <c r="C77" s="255"/>
      <c r="D77" s="255"/>
      <c r="E77" s="255"/>
      <c r="F77" s="256"/>
      <c r="G77" s="278" t="s">
        <v>550</v>
      </c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57"/>
      <c r="AI77" s="258"/>
      <c r="AJ77" s="258"/>
      <c r="AK77" s="258"/>
      <c r="AL77" s="258"/>
      <c r="AM77" s="259"/>
      <c r="AN77" s="312"/>
      <c r="AO77" s="313"/>
      <c r="AP77" s="313"/>
      <c r="AQ77" s="313"/>
      <c r="AR77" s="313"/>
      <c r="AS77" s="313"/>
      <c r="AT77" s="313"/>
      <c r="AU77" s="313"/>
      <c r="AV77" s="314"/>
      <c r="AW77" s="324"/>
      <c r="AX77" s="325"/>
      <c r="AY77" s="325"/>
      <c r="AZ77" s="325"/>
      <c r="BA77" s="325"/>
      <c r="BB77" s="325"/>
      <c r="BC77" s="325"/>
      <c r="BD77" s="325"/>
      <c r="BE77" s="326"/>
      <c r="BF77" s="288"/>
      <c r="BG77" s="289"/>
      <c r="BH77" s="289"/>
      <c r="BI77" s="289"/>
      <c r="BJ77" s="289"/>
      <c r="BK77" s="289"/>
      <c r="BL77" s="290"/>
    </row>
    <row r="78" spans="1:64" ht="12.75">
      <c r="A78" s="254"/>
      <c r="B78" s="255"/>
      <c r="C78" s="255"/>
      <c r="D78" s="255"/>
      <c r="E78" s="255"/>
      <c r="F78" s="256"/>
      <c r="G78" s="278" t="s">
        <v>551</v>
      </c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57"/>
      <c r="AI78" s="258"/>
      <c r="AJ78" s="258"/>
      <c r="AK78" s="258"/>
      <c r="AL78" s="258"/>
      <c r="AM78" s="259"/>
      <c r="AN78" s="312"/>
      <c r="AO78" s="313"/>
      <c r="AP78" s="313"/>
      <c r="AQ78" s="313"/>
      <c r="AR78" s="313"/>
      <c r="AS78" s="313"/>
      <c r="AT78" s="313"/>
      <c r="AU78" s="313"/>
      <c r="AV78" s="314"/>
      <c r="AW78" s="324"/>
      <c r="AX78" s="325"/>
      <c r="AY78" s="325"/>
      <c r="AZ78" s="325"/>
      <c r="BA78" s="325"/>
      <c r="BB78" s="325"/>
      <c r="BC78" s="325"/>
      <c r="BD78" s="325"/>
      <c r="BE78" s="326"/>
      <c r="BF78" s="288"/>
      <c r="BG78" s="289"/>
      <c r="BH78" s="289"/>
      <c r="BI78" s="289"/>
      <c r="BJ78" s="289"/>
      <c r="BK78" s="289"/>
      <c r="BL78" s="290"/>
    </row>
    <row r="79" spans="1:64" ht="12.75">
      <c r="A79" s="254"/>
      <c r="B79" s="255"/>
      <c r="C79" s="255"/>
      <c r="D79" s="255"/>
      <c r="E79" s="255"/>
      <c r="F79" s="256"/>
      <c r="G79" s="278" t="s">
        <v>552</v>
      </c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57"/>
      <c r="AI79" s="258"/>
      <c r="AJ79" s="258"/>
      <c r="AK79" s="258"/>
      <c r="AL79" s="258"/>
      <c r="AM79" s="259"/>
      <c r="AN79" s="312"/>
      <c r="AO79" s="313"/>
      <c r="AP79" s="313"/>
      <c r="AQ79" s="313"/>
      <c r="AR79" s="313"/>
      <c r="AS79" s="313"/>
      <c r="AT79" s="313"/>
      <c r="AU79" s="313"/>
      <c r="AV79" s="314"/>
      <c r="AW79" s="324"/>
      <c r="AX79" s="325"/>
      <c r="AY79" s="325"/>
      <c r="AZ79" s="325"/>
      <c r="BA79" s="325"/>
      <c r="BB79" s="325"/>
      <c r="BC79" s="325"/>
      <c r="BD79" s="325"/>
      <c r="BE79" s="326"/>
      <c r="BF79" s="288"/>
      <c r="BG79" s="289"/>
      <c r="BH79" s="289"/>
      <c r="BI79" s="289"/>
      <c r="BJ79" s="289"/>
      <c r="BK79" s="289"/>
      <c r="BL79" s="290"/>
    </row>
    <row r="80" spans="1:64" ht="12.75">
      <c r="A80" s="254"/>
      <c r="B80" s="255"/>
      <c r="C80" s="255"/>
      <c r="D80" s="255"/>
      <c r="E80" s="255"/>
      <c r="F80" s="256"/>
      <c r="G80" s="278" t="s">
        <v>553</v>
      </c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57"/>
      <c r="AI80" s="258"/>
      <c r="AJ80" s="258"/>
      <c r="AK80" s="258"/>
      <c r="AL80" s="258"/>
      <c r="AM80" s="259"/>
      <c r="AN80" s="312"/>
      <c r="AO80" s="313"/>
      <c r="AP80" s="313"/>
      <c r="AQ80" s="313"/>
      <c r="AR80" s="313"/>
      <c r="AS80" s="313"/>
      <c r="AT80" s="313"/>
      <c r="AU80" s="313"/>
      <c r="AV80" s="314"/>
      <c r="AW80" s="324"/>
      <c r="AX80" s="325"/>
      <c r="AY80" s="325"/>
      <c r="AZ80" s="325"/>
      <c r="BA80" s="325"/>
      <c r="BB80" s="325"/>
      <c r="BC80" s="325"/>
      <c r="BD80" s="325"/>
      <c r="BE80" s="326"/>
      <c r="BF80" s="288"/>
      <c r="BG80" s="289"/>
      <c r="BH80" s="289"/>
      <c r="BI80" s="289"/>
      <c r="BJ80" s="289"/>
      <c r="BK80" s="289"/>
      <c r="BL80" s="290"/>
    </row>
    <row r="81" spans="1:64" ht="12.75">
      <c r="A81" s="230" t="s">
        <v>554</v>
      </c>
      <c r="B81" s="231"/>
      <c r="C81" s="231"/>
      <c r="D81" s="231"/>
      <c r="E81" s="231"/>
      <c r="F81" s="232"/>
      <c r="G81" s="168" t="s">
        <v>555</v>
      </c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9" t="s">
        <v>458</v>
      </c>
      <c r="AI81" s="170"/>
      <c r="AJ81" s="170"/>
      <c r="AK81" s="170"/>
      <c r="AL81" s="170"/>
      <c r="AM81" s="171"/>
      <c r="AN81" s="306">
        <f>AN83</f>
        <v>341.8533358216</v>
      </c>
      <c r="AO81" s="307"/>
      <c r="AP81" s="307"/>
      <c r="AQ81" s="307"/>
      <c r="AR81" s="307"/>
      <c r="AS81" s="307"/>
      <c r="AT81" s="307"/>
      <c r="AU81" s="307"/>
      <c r="AV81" s="308"/>
      <c r="AW81" s="306">
        <v>471.36</v>
      </c>
      <c r="AX81" s="307"/>
      <c r="AY81" s="307"/>
      <c r="AZ81" s="307"/>
      <c r="BA81" s="307"/>
      <c r="BB81" s="307"/>
      <c r="BC81" s="307"/>
      <c r="BD81" s="307"/>
      <c r="BE81" s="308"/>
      <c r="BF81" s="175"/>
      <c r="BG81" s="176"/>
      <c r="BH81" s="176"/>
      <c r="BI81" s="176"/>
      <c r="BJ81" s="176"/>
      <c r="BK81" s="176"/>
      <c r="BL81" s="177"/>
    </row>
    <row r="82" spans="1:64" ht="12.75">
      <c r="A82" s="233"/>
      <c r="B82" s="234"/>
      <c r="C82" s="234"/>
      <c r="D82" s="234"/>
      <c r="E82" s="234"/>
      <c r="F82" s="235"/>
      <c r="G82" s="221" t="s">
        <v>556</v>
      </c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09"/>
      <c r="AI82" s="210"/>
      <c r="AJ82" s="210"/>
      <c r="AK82" s="210"/>
      <c r="AL82" s="210"/>
      <c r="AM82" s="211"/>
      <c r="AN82" s="309"/>
      <c r="AO82" s="310"/>
      <c r="AP82" s="310"/>
      <c r="AQ82" s="310"/>
      <c r="AR82" s="310"/>
      <c r="AS82" s="310"/>
      <c r="AT82" s="310"/>
      <c r="AU82" s="310"/>
      <c r="AV82" s="311"/>
      <c r="AW82" s="309"/>
      <c r="AX82" s="310"/>
      <c r="AY82" s="310"/>
      <c r="AZ82" s="310"/>
      <c r="BA82" s="310"/>
      <c r="BB82" s="310"/>
      <c r="BC82" s="310"/>
      <c r="BD82" s="310"/>
      <c r="BE82" s="311"/>
      <c r="BF82" s="218"/>
      <c r="BG82" s="219"/>
      <c r="BH82" s="219"/>
      <c r="BI82" s="219"/>
      <c r="BJ82" s="219"/>
      <c r="BK82" s="219"/>
      <c r="BL82" s="220"/>
    </row>
    <row r="83" spans="1:64" ht="12.75">
      <c r="A83" s="315" t="s">
        <v>557</v>
      </c>
      <c r="B83" s="315"/>
      <c r="C83" s="315"/>
      <c r="D83" s="315"/>
      <c r="E83" s="315"/>
      <c r="F83" s="315"/>
      <c r="G83" s="316" t="s">
        <v>558</v>
      </c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8"/>
      <c r="AH83" s="319" t="s">
        <v>458</v>
      </c>
      <c r="AI83" s="319"/>
      <c r="AJ83" s="319"/>
      <c r="AK83" s="319"/>
      <c r="AL83" s="319"/>
      <c r="AM83" s="319"/>
      <c r="AN83" s="320">
        <f>'смета в рСТ'!C55</f>
        <v>341.8533358216</v>
      </c>
      <c r="AO83" s="320"/>
      <c r="AP83" s="320"/>
      <c r="AQ83" s="320"/>
      <c r="AR83" s="320"/>
      <c r="AS83" s="320"/>
      <c r="AT83" s="320"/>
      <c r="AU83" s="320"/>
      <c r="AV83" s="320"/>
      <c r="AW83" s="320">
        <v>471.36</v>
      </c>
      <c r="AX83" s="320"/>
      <c r="AY83" s="320"/>
      <c r="AZ83" s="320"/>
      <c r="BA83" s="320"/>
      <c r="BB83" s="320"/>
      <c r="BC83" s="320"/>
      <c r="BD83" s="320"/>
      <c r="BE83" s="320"/>
      <c r="BF83" s="222"/>
      <c r="BG83" s="222"/>
      <c r="BH83" s="222"/>
      <c r="BI83" s="222"/>
      <c r="BJ83" s="222"/>
      <c r="BK83" s="222"/>
      <c r="BL83" s="222"/>
    </row>
    <row r="84" spans="1:64" ht="12.75">
      <c r="A84" s="315" t="s">
        <v>559</v>
      </c>
      <c r="B84" s="315"/>
      <c r="C84" s="315"/>
      <c r="D84" s="315"/>
      <c r="E84" s="315"/>
      <c r="F84" s="315"/>
      <c r="G84" s="316" t="s">
        <v>560</v>
      </c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8"/>
      <c r="AH84" s="319" t="s">
        <v>458</v>
      </c>
      <c r="AI84" s="319"/>
      <c r="AJ84" s="319"/>
      <c r="AK84" s="319"/>
      <c r="AL84" s="319"/>
      <c r="AM84" s="319"/>
      <c r="AN84" s="320">
        <v>0</v>
      </c>
      <c r="AO84" s="320"/>
      <c r="AP84" s="320"/>
      <c r="AQ84" s="320"/>
      <c r="AR84" s="320"/>
      <c r="AS84" s="320"/>
      <c r="AT84" s="320"/>
      <c r="AU84" s="320"/>
      <c r="AV84" s="320"/>
      <c r="AW84" s="320">
        <v>0</v>
      </c>
      <c r="AX84" s="320"/>
      <c r="AY84" s="320"/>
      <c r="AZ84" s="320"/>
      <c r="BA84" s="320"/>
      <c r="BB84" s="320"/>
      <c r="BC84" s="320"/>
      <c r="BD84" s="320"/>
      <c r="BE84" s="320"/>
      <c r="BF84" s="222"/>
      <c r="BG84" s="222"/>
      <c r="BH84" s="222"/>
      <c r="BI84" s="222"/>
      <c r="BJ84" s="222"/>
      <c r="BK84" s="222"/>
      <c r="BL84" s="222"/>
    </row>
    <row r="85" spans="1:64" ht="12.75">
      <c r="A85" s="315" t="s">
        <v>561</v>
      </c>
      <c r="B85" s="315"/>
      <c r="C85" s="315"/>
      <c r="D85" s="315"/>
      <c r="E85" s="315"/>
      <c r="F85" s="315"/>
      <c r="G85" s="316" t="s">
        <v>555</v>
      </c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8"/>
      <c r="AH85" s="319" t="s">
        <v>458</v>
      </c>
      <c r="AI85" s="319"/>
      <c r="AJ85" s="319"/>
      <c r="AK85" s="319"/>
      <c r="AL85" s="319"/>
      <c r="AM85" s="319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222"/>
      <c r="BG85" s="222"/>
      <c r="BH85" s="222"/>
      <c r="BI85" s="222"/>
      <c r="BJ85" s="222"/>
      <c r="BK85" s="222"/>
      <c r="BL85" s="222"/>
    </row>
    <row r="86" spans="1:64" ht="12.75">
      <c r="A86" s="230" t="s">
        <v>562</v>
      </c>
      <c r="B86" s="231"/>
      <c r="C86" s="231"/>
      <c r="D86" s="231"/>
      <c r="E86" s="231"/>
      <c r="F86" s="232"/>
      <c r="G86" s="168" t="s">
        <v>563</v>
      </c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9" t="s">
        <v>458</v>
      </c>
      <c r="AI86" s="170"/>
      <c r="AJ86" s="170"/>
      <c r="AK86" s="170"/>
      <c r="AL86" s="170"/>
      <c r="AM86" s="171"/>
      <c r="AN86" s="306">
        <f>'смета в рСТ'!C82+'смета в рСТ'!C92</f>
        <v>-9451.953930313617</v>
      </c>
      <c r="AO86" s="307"/>
      <c r="AP86" s="307"/>
      <c r="AQ86" s="307"/>
      <c r="AR86" s="307"/>
      <c r="AS86" s="307"/>
      <c r="AT86" s="307"/>
      <c r="AU86" s="307"/>
      <c r="AV86" s="308"/>
      <c r="AW86" s="306">
        <v>0</v>
      </c>
      <c r="AX86" s="307"/>
      <c r="AY86" s="307"/>
      <c r="AZ86" s="307"/>
      <c r="BA86" s="307"/>
      <c r="BB86" s="307"/>
      <c r="BC86" s="307"/>
      <c r="BD86" s="307"/>
      <c r="BE86" s="308"/>
      <c r="BF86" s="175"/>
      <c r="BG86" s="176"/>
      <c r="BH86" s="176"/>
      <c r="BI86" s="176"/>
      <c r="BJ86" s="176"/>
      <c r="BK86" s="176"/>
      <c r="BL86" s="177"/>
    </row>
    <row r="87" spans="1:64" ht="12.75">
      <c r="A87" s="254"/>
      <c r="B87" s="255"/>
      <c r="C87" s="255"/>
      <c r="D87" s="255"/>
      <c r="E87" s="255"/>
      <c r="F87" s="256"/>
      <c r="G87" s="278" t="s">
        <v>564</v>
      </c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57"/>
      <c r="AI87" s="258"/>
      <c r="AJ87" s="258"/>
      <c r="AK87" s="258"/>
      <c r="AL87" s="258"/>
      <c r="AM87" s="259"/>
      <c r="AN87" s="312"/>
      <c r="AO87" s="313"/>
      <c r="AP87" s="313"/>
      <c r="AQ87" s="313"/>
      <c r="AR87" s="313"/>
      <c r="AS87" s="313"/>
      <c r="AT87" s="313"/>
      <c r="AU87" s="313"/>
      <c r="AV87" s="314"/>
      <c r="AW87" s="312"/>
      <c r="AX87" s="313"/>
      <c r="AY87" s="313"/>
      <c r="AZ87" s="313"/>
      <c r="BA87" s="313"/>
      <c r="BB87" s="313"/>
      <c r="BC87" s="313"/>
      <c r="BD87" s="313"/>
      <c r="BE87" s="314"/>
      <c r="BF87" s="288"/>
      <c r="BG87" s="289"/>
      <c r="BH87" s="289"/>
      <c r="BI87" s="289"/>
      <c r="BJ87" s="289"/>
      <c r="BK87" s="289"/>
      <c r="BL87" s="290"/>
    </row>
    <row r="88" spans="1:64" ht="12.75">
      <c r="A88" s="233"/>
      <c r="B88" s="234"/>
      <c r="C88" s="234"/>
      <c r="D88" s="234"/>
      <c r="E88" s="234"/>
      <c r="F88" s="235"/>
      <c r="G88" s="221" t="s">
        <v>565</v>
      </c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09"/>
      <c r="AI88" s="210"/>
      <c r="AJ88" s="210"/>
      <c r="AK88" s="210"/>
      <c r="AL88" s="210"/>
      <c r="AM88" s="211"/>
      <c r="AN88" s="309"/>
      <c r="AO88" s="310"/>
      <c r="AP88" s="310"/>
      <c r="AQ88" s="310"/>
      <c r="AR88" s="310"/>
      <c r="AS88" s="310"/>
      <c r="AT88" s="310"/>
      <c r="AU88" s="310"/>
      <c r="AV88" s="311"/>
      <c r="AW88" s="309"/>
      <c r="AX88" s="310"/>
      <c r="AY88" s="310"/>
      <c r="AZ88" s="310"/>
      <c r="BA88" s="310"/>
      <c r="BB88" s="310"/>
      <c r="BC88" s="310"/>
      <c r="BD88" s="310"/>
      <c r="BE88" s="311"/>
      <c r="BF88" s="218"/>
      <c r="BG88" s="219"/>
      <c r="BH88" s="219"/>
      <c r="BI88" s="219"/>
      <c r="BJ88" s="219"/>
      <c r="BK88" s="219"/>
      <c r="BL88" s="220"/>
    </row>
    <row r="89" spans="1:64" ht="12.75">
      <c r="A89" s="230" t="s">
        <v>566</v>
      </c>
      <c r="B89" s="231"/>
      <c r="C89" s="231"/>
      <c r="D89" s="231"/>
      <c r="E89" s="231"/>
      <c r="F89" s="232"/>
      <c r="G89" s="168" t="s">
        <v>567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9" t="s">
        <v>458</v>
      </c>
      <c r="AI89" s="170"/>
      <c r="AJ89" s="170"/>
      <c r="AK89" s="170"/>
      <c r="AL89" s="170"/>
      <c r="AM89" s="171"/>
      <c r="AN89" s="306">
        <f>AN27+AN33+AN31</f>
        <v>11138.857448876972</v>
      </c>
      <c r="AO89" s="307"/>
      <c r="AP89" s="307"/>
      <c r="AQ89" s="307"/>
      <c r="AR89" s="307"/>
      <c r="AS89" s="307"/>
      <c r="AT89" s="307"/>
      <c r="AU89" s="307"/>
      <c r="AV89" s="308"/>
      <c r="AW89" s="306">
        <v>10932.89</v>
      </c>
      <c r="AX89" s="307"/>
      <c r="AY89" s="307"/>
      <c r="AZ89" s="307"/>
      <c r="BA89" s="307"/>
      <c r="BB89" s="307"/>
      <c r="BC89" s="307"/>
      <c r="BD89" s="307"/>
      <c r="BE89" s="308"/>
      <c r="BF89" s="175"/>
      <c r="BG89" s="176"/>
      <c r="BH89" s="176"/>
      <c r="BI89" s="176"/>
      <c r="BJ89" s="176"/>
      <c r="BK89" s="176"/>
      <c r="BL89" s="177"/>
    </row>
    <row r="90" spans="1:64" ht="12.75">
      <c r="A90" s="233"/>
      <c r="B90" s="234"/>
      <c r="C90" s="234"/>
      <c r="D90" s="234"/>
      <c r="E90" s="234"/>
      <c r="F90" s="235"/>
      <c r="G90" s="221" t="s">
        <v>568</v>
      </c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09"/>
      <c r="AI90" s="210"/>
      <c r="AJ90" s="210"/>
      <c r="AK90" s="210"/>
      <c r="AL90" s="210"/>
      <c r="AM90" s="211"/>
      <c r="AN90" s="309"/>
      <c r="AO90" s="310"/>
      <c r="AP90" s="310"/>
      <c r="AQ90" s="310"/>
      <c r="AR90" s="310"/>
      <c r="AS90" s="310"/>
      <c r="AT90" s="310"/>
      <c r="AU90" s="310"/>
      <c r="AV90" s="311"/>
      <c r="AW90" s="309"/>
      <c r="AX90" s="310"/>
      <c r="AY90" s="310"/>
      <c r="AZ90" s="310"/>
      <c r="BA90" s="310"/>
      <c r="BB90" s="310"/>
      <c r="BC90" s="310"/>
      <c r="BD90" s="310"/>
      <c r="BE90" s="311"/>
      <c r="BF90" s="218"/>
      <c r="BG90" s="219"/>
      <c r="BH90" s="219"/>
      <c r="BI90" s="219"/>
      <c r="BJ90" s="219"/>
      <c r="BK90" s="219"/>
      <c r="BL90" s="220"/>
    </row>
    <row r="91" spans="1:64" ht="12.75">
      <c r="A91" s="223" t="s">
        <v>569</v>
      </c>
      <c r="B91" s="238"/>
      <c r="C91" s="238"/>
      <c r="D91" s="238"/>
      <c r="E91" s="238"/>
      <c r="F91" s="239"/>
      <c r="G91" s="226" t="s">
        <v>570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181" t="s">
        <v>458</v>
      </c>
      <c r="AI91" s="182"/>
      <c r="AJ91" s="182"/>
      <c r="AK91" s="182"/>
      <c r="AL91" s="182"/>
      <c r="AM91" s="183"/>
      <c r="AN91" s="297">
        <v>48595.44</v>
      </c>
      <c r="AO91" s="298"/>
      <c r="AP91" s="298"/>
      <c r="AQ91" s="298"/>
      <c r="AR91" s="298"/>
      <c r="AS91" s="298"/>
      <c r="AT91" s="298"/>
      <c r="AU91" s="298"/>
      <c r="AV91" s="299"/>
      <c r="AW91" s="297">
        <v>34691.74</v>
      </c>
      <c r="AX91" s="298"/>
      <c r="AY91" s="298"/>
      <c r="AZ91" s="298"/>
      <c r="BA91" s="298"/>
      <c r="BB91" s="298"/>
      <c r="BC91" s="298"/>
      <c r="BD91" s="298"/>
      <c r="BE91" s="299"/>
      <c r="BF91" s="193"/>
      <c r="BG91" s="194"/>
      <c r="BH91" s="194"/>
      <c r="BI91" s="194"/>
      <c r="BJ91" s="194"/>
      <c r="BK91" s="194"/>
      <c r="BL91" s="195"/>
    </row>
    <row r="92" spans="1:64" ht="12.75">
      <c r="A92" s="291"/>
      <c r="B92" s="292"/>
      <c r="C92" s="292"/>
      <c r="D92" s="292"/>
      <c r="E92" s="292"/>
      <c r="F92" s="293"/>
      <c r="G92" s="180" t="s">
        <v>571</v>
      </c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294"/>
      <c r="AI92" s="295"/>
      <c r="AJ92" s="295"/>
      <c r="AK92" s="295"/>
      <c r="AL92" s="295"/>
      <c r="AM92" s="296"/>
      <c r="AN92" s="300"/>
      <c r="AO92" s="301"/>
      <c r="AP92" s="301"/>
      <c r="AQ92" s="301"/>
      <c r="AR92" s="301"/>
      <c r="AS92" s="301"/>
      <c r="AT92" s="301"/>
      <c r="AU92" s="301"/>
      <c r="AV92" s="302"/>
      <c r="AW92" s="300"/>
      <c r="AX92" s="301"/>
      <c r="AY92" s="301"/>
      <c r="AZ92" s="301"/>
      <c r="BA92" s="301"/>
      <c r="BB92" s="301"/>
      <c r="BC92" s="301"/>
      <c r="BD92" s="301"/>
      <c r="BE92" s="302"/>
      <c r="BF92" s="303"/>
      <c r="BG92" s="304"/>
      <c r="BH92" s="304"/>
      <c r="BI92" s="304"/>
      <c r="BJ92" s="304"/>
      <c r="BK92" s="304"/>
      <c r="BL92" s="305"/>
    </row>
    <row r="93" spans="1:64" ht="12.75">
      <c r="A93" s="230" t="s">
        <v>459</v>
      </c>
      <c r="B93" s="231"/>
      <c r="C93" s="231"/>
      <c r="D93" s="231"/>
      <c r="E93" s="231"/>
      <c r="F93" s="232"/>
      <c r="G93" s="168" t="s">
        <v>6</v>
      </c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9" t="s">
        <v>572</v>
      </c>
      <c r="AI93" s="170"/>
      <c r="AJ93" s="170"/>
      <c r="AK93" s="170"/>
      <c r="AL93" s="170"/>
      <c r="AM93" s="171"/>
      <c r="AN93" s="279">
        <v>10.2572</v>
      </c>
      <c r="AO93" s="280"/>
      <c r="AP93" s="280"/>
      <c r="AQ93" s="280"/>
      <c r="AR93" s="280"/>
      <c r="AS93" s="280"/>
      <c r="AT93" s="280"/>
      <c r="AU93" s="280"/>
      <c r="AV93" s="281"/>
      <c r="AW93" s="279">
        <v>9.03981</v>
      </c>
      <c r="AX93" s="280"/>
      <c r="AY93" s="280"/>
      <c r="AZ93" s="280"/>
      <c r="BA93" s="280"/>
      <c r="BB93" s="280"/>
      <c r="BC93" s="280"/>
      <c r="BD93" s="280"/>
      <c r="BE93" s="281"/>
      <c r="BF93" s="175"/>
      <c r="BG93" s="176"/>
      <c r="BH93" s="176"/>
      <c r="BI93" s="176"/>
      <c r="BJ93" s="176"/>
      <c r="BK93" s="176"/>
      <c r="BL93" s="177"/>
    </row>
    <row r="94" spans="1:64" ht="12.75">
      <c r="A94" s="233"/>
      <c r="B94" s="234"/>
      <c r="C94" s="234"/>
      <c r="D94" s="234"/>
      <c r="E94" s="234"/>
      <c r="F94" s="235"/>
      <c r="G94" s="221" t="s">
        <v>573</v>
      </c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09"/>
      <c r="AI94" s="210"/>
      <c r="AJ94" s="210"/>
      <c r="AK94" s="210"/>
      <c r="AL94" s="210"/>
      <c r="AM94" s="211"/>
      <c r="AN94" s="285"/>
      <c r="AO94" s="286"/>
      <c r="AP94" s="286"/>
      <c r="AQ94" s="286"/>
      <c r="AR94" s="286"/>
      <c r="AS94" s="286"/>
      <c r="AT94" s="286"/>
      <c r="AU94" s="286"/>
      <c r="AV94" s="287"/>
      <c r="AW94" s="285"/>
      <c r="AX94" s="286"/>
      <c r="AY94" s="286"/>
      <c r="AZ94" s="286"/>
      <c r="BA94" s="286"/>
      <c r="BB94" s="286"/>
      <c r="BC94" s="286"/>
      <c r="BD94" s="286"/>
      <c r="BE94" s="287"/>
      <c r="BF94" s="218"/>
      <c r="BG94" s="219"/>
      <c r="BH94" s="219"/>
      <c r="BI94" s="219"/>
      <c r="BJ94" s="219"/>
      <c r="BK94" s="219"/>
      <c r="BL94" s="220"/>
    </row>
    <row r="95" spans="1:64" ht="12.75">
      <c r="A95" s="230" t="s">
        <v>513</v>
      </c>
      <c r="B95" s="231"/>
      <c r="C95" s="231"/>
      <c r="D95" s="231"/>
      <c r="E95" s="231"/>
      <c r="F95" s="232"/>
      <c r="G95" s="168" t="s">
        <v>6</v>
      </c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9" t="s">
        <v>458</v>
      </c>
      <c r="AI95" s="170"/>
      <c r="AJ95" s="170"/>
      <c r="AK95" s="170"/>
      <c r="AL95" s="170"/>
      <c r="AM95" s="171"/>
      <c r="AN95" s="279">
        <f>AN91/AN93/1000</f>
        <v>4.737690597823969</v>
      </c>
      <c r="AO95" s="280"/>
      <c r="AP95" s="280"/>
      <c r="AQ95" s="280"/>
      <c r="AR95" s="280"/>
      <c r="AS95" s="280"/>
      <c r="AT95" s="280"/>
      <c r="AU95" s="280"/>
      <c r="AV95" s="281"/>
      <c r="AW95" s="279">
        <v>3.8377</v>
      </c>
      <c r="AX95" s="280"/>
      <c r="AY95" s="280"/>
      <c r="AZ95" s="280"/>
      <c r="BA95" s="280"/>
      <c r="BB95" s="280"/>
      <c r="BC95" s="280"/>
      <c r="BD95" s="280"/>
      <c r="BE95" s="281"/>
      <c r="BF95" s="175"/>
      <c r="BG95" s="176"/>
      <c r="BH95" s="176"/>
      <c r="BI95" s="176"/>
      <c r="BJ95" s="176"/>
      <c r="BK95" s="176"/>
      <c r="BL95" s="177"/>
    </row>
    <row r="96" spans="1:64" ht="12.75">
      <c r="A96" s="254"/>
      <c r="B96" s="255"/>
      <c r="C96" s="255"/>
      <c r="D96" s="255"/>
      <c r="E96" s="255"/>
      <c r="F96" s="256"/>
      <c r="G96" s="278" t="s">
        <v>574</v>
      </c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57"/>
      <c r="AI96" s="258"/>
      <c r="AJ96" s="258"/>
      <c r="AK96" s="258"/>
      <c r="AL96" s="258"/>
      <c r="AM96" s="259"/>
      <c r="AN96" s="282"/>
      <c r="AO96" s="283"/>
      <c r="AP96" s="283"/>
      <c r="AQ96" s="283"/>
      <c r="AR96" s="283"/>
      <c r="AS96" s="283"/>
      <c r="AT96" s="283"/>
      <c r="AU96" s="283"/>
      <c r="AV96" s="284"/>
      <c r="AW96" s="282"/>
      <c r="AX96" s="283"/>
      <c r="AY96" s="283"/>
      <c r="AZ96" s="283"/>
      <c r="BA96" s="283"/>
      <c r="BB96" s="283"/>
      <c r="BC96" s="283"/>
      <c r="BD96" s="283"/>
      <c r="BE96" s="284"/>
      <c r="BF96" s="288"/>
      <c r="BG96" s="289"/>
      <c r="BH96" s="289"/>
      <c r="BI96" s="289"/>
      <c r="BJ96" s="289"/>
      <c r="BK96" s="289"/>
      <c r="BL96" s="290"/>
    </row>
    <row r="97" spans="1:64" ht="12.75">
      <c r="A97" s="254"/>
      <c r="B97" s="255"/>
      <c r="C97" s="255"/>
      <c r="D97" s="255"/>
      <c r="E97" s="255"/>
      <c r="F97" s="256"/>
      <c r="G97" s="278" t="s">
        <v>575</v>
      </c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57"/>
      <c r="AI97" s="258"/>
      <c r="AJ97" s="258"/>
      <c r="AK97" s="258"/>
      <c r="AL97" s="258"/>
      <c r="AM97" s="259"/>
      <c r="AN97" s="282"/>
      <c r="AO97" s="283"/>
      <c r="AP97" s="283"/>
      <c r="AQ97" s="283"/>
      <c r="AR97" s="283"/>
      <c r="AS97" s="283"/>
      <c r="AT97" s="283"/>
      <c r="AU97" s="283"/>
      <c r="AV97" s="284"/>
      <c r="AW97" s="282"/>
      <c r="AX97" s="283"/>
      <c r="AY97" s="283"/>
      <c r="AZ97" s="283"/>
      <c r="BA97" s="283"/>
      <c r="BB97" s="283"/>
      <c r="BC97" s="283"/>
      <c r="BD97" s="283"/>
      <c r="BE97" s="284"/>
      <c r="BF97" s="288"/>
      <c r="BG97" s="289"/>
      <c r="BH97" s="289"/>
      <c r="BI97" s="289"/>
      <c r="BJ97" s="289"/>
      <c r="BK97" s="289"/>
      <c r="BL97" s="290"/>
    </row>
    <row r="98" spans="1:64" ht="12.75">
      <c r="A98" s="233"/>
      <c r="B98" s="234"/>
      <c r="C98" s="234"/>
      <c r="D98" s="234"/>
      <c r="E98" s="234"/>
      <c r="F98" s="235"/>
      <c r="G98" s="221" t="s">
        <v>576</v>
      </c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09"/>
      <c r="AI98" s="210"/>
      <c r="AJ98" s="210"/>
      <c r="AK98" s="210"/>
      <c r="AL98" s="210"/>
      <c r="AM98" s="211"/>
      <c r="AN98" s="285"/>
      <c r="AO98" s="286"/>
      <c r="AP98" s="286"/>
      <c r="AQ98" s="286"/>
      <c r="AR98" s="286"/>
      <c r="AS98" s="286"/>
      <c r="AT98" s="286"/>
      <c r="AU98" s="286"/>
      <c r="AV98" s="287"/>
      <c r="AW98" s="285"/>
      <c r="AX98" s="286"/>
      <c r="AY98" s="286"/>
      <c r="AZ98" s="286"/>
      <c r="BA98" s="286"/>
      <c r="BB98" s="286"/>
      <c r="BC98" s="286"/>
      <c r="BD98" s="286"/>
      <c r="BE98" s="287"/>
      <c r="BF98" s="218"/>
      <c r="BG98" s="219"/>
      <c r="BH98" s="219"/>
      <c r="BI98" s="219"/>
      <c r="BJ98" s="219"/>
      <c r="BK98" s="219"/>
      <c r="BL98" s="220"/>
    </row>
    <row r="99" spans="1:64" ht="12.75">
      <c r="A99" s="230" t="s">
        <v>577</v>
      </c>
      <c r="B99" s="231"/>
      <c r="C99" s="231"/>
      <c r="D99" s="231"/>
      <c r="E99" s="231"/>
      <c r="F99" s="232"/>
      <c r="G99" s="168" t="s">
        <v>578</v>
      </c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9" t="s">
        <v>455</v>
      </c>
      <c r="AI99" s="170"/>
      <c r="AJ99" s="170"/>
      <c r="AK99" s="170"/>
      <c r="AL99" s="170"/>
      <c r="AM99" s="171"/>
      <c r="AN99" s="260" t="s">
        <v>455</v>
      </c>
      <c r="AO99" s="261"/>
      <c r="AP99" s="261"/>
      <c r="AQ99" s="261"/>
      <c r="AR99" s="261"/>
      <c r="AS99" s="261"/>
      <c r="AT99" s="261"/>
      <c r="AU99" s="261"/>
      <c r="AV99" s="262"/>
      <c r="AW99" s="260" t="s">
        <v>455</v>
      </c>
      <c r="AX99" s="261"/>
      <c r="AY99" s="261"/>
      <c r="AZ99" s="261"/>
      <c r="BA99" s="261"/>
      <c r="BB99" s="261"/>
      <c r="BC99" s="261"/>
      <c r="BD99" s="261"/>
      <c r="BE99" s="262"/>
      <c r="BF99" s="269" t="s">
        <v>455</v>
      </c>
      <c r="BG99" s="270"/>
      <c r="BH99" s="270"/>
      <c r="BI99" s="270"/>
      <c r="BJ99" s="270"/>
      <c r="BK99" s="270"/>
      <c r="BL99" s="271"/>
    </row>
    <row r="100" spans="1:64" ht="12.75">
      <c r="A100" s="254"/>
      <c r="B100" s="255"/>
      <c r="C100" s="255"/>
      <c r="D100" s="255"/>
      <c r="E100" s="255"/>
      <c r="F100" s="256"/>
      <c r="G100" s="278" t="s">
        <v>579</v>
      </c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57"/>
      <c r="AI100" s="258"/>
      <c r="AJ100" s="258"/>
      <c r="AK100" s="258"/>
      <c r="AL100" s="258"/>
      <c r="AM100" s="259"/>
      <c r="AN100" s="263"/>
      <c r="AO100" s="264"/>
      <c r="AP100" s="264"/>
      <c r="AQ100" s="264"/>
      <c r="AR100" s="264"/>
      <c r="AS100" s="264"/>
      <c r="AT100" s="264"/>
      <c r="AU100" s="264"/>
      <c r="AV100" s="265"/>
      <c r="AW100" s="263"/>
      <c r="AX100" s="264"/>
      <c r="AY100" s="264"/>
      <c r="AZ100" s="264"/>
      <c r="BA100" s="264"/>
      <c r="BB100" s="264"/>
      <c r="BC100" s="264"/>
      <c r="BD100" s="264"/>
      <c r="BE100" s="265"/>
      <c r="BF100" s="272"/>
      <c r="BG100" s="273"/>
      <c r="BH100" s="273"/>
      <c r="BI100" s="273"/>
      <c r="BJ100" s="273"/>
      <c r="BK100" s="273"/>
      <c r="BL100" s="274"/>
    </row>
    <row r="101" spans="1:64" ht="12.75">
      <c r="A101" s="254"/>
      <c r="B101" s="255"/>
      <c r="C101" s="255"/>
      <c r="D101" s="255"/>
      <c r="E101" s="255"/>
      <c r="F101" s="256"/>
      <c r="G101" s="278" t="s">
        <v>580</v>
      </c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57"/>
      <c r="AI101" s="258"/>
      <c r="AJ101" s="258"/>
      <c r="AK101" s="258"/>
      <c r="AL101" s="258"/>
      <c r="AM101" s="259"/>
      <c r="AN101" s="263"/>
      <c r="AO101" s="264"/>
      <c r="AP101" s="264"/>
      <c r="AQ101" s="264"/>
      <c r="AR101" s="264"/>
      <c r="AS101" s="264"/>
      <c r="AT101" s="264"/>
      <c r="AU101" s="264"/>
      <c r="AV101" s="265"/>
      <c r="AW101" s="263"/>
      <c r="AX101" s="264"/>
      <c r="AY101" s="264"/>
      <c r="AZ101" s="264"/>
      <c r="BA101" s="264"/>
      <c r="BB101" s="264"/>
      <c r="BC101" s="264"/>
      <c r="BD101" s="264"/>
      <c r="BE101" s="265"/>
      <c r="BF101" s="272"/>
      <c r="BG101" s="273"/>
      <c r="BH101" s="273"/>
      <c r="BI101" s="273"/>
      <c r="BJ101" s="273"/>
      <c r="BK101" s="273"/>
      <c r="BL101" s="274"/>
    </row>
    <row r="102" spans="1:64" ht="12.75">
      <c r="A102" s="233"/>
      <c r="B102" s="234"/>
      <c r="C102" s="234"/>
      <c r="D102" s="234"/>
      <c r="E102" s="234"/>
      <c r="F102" s="235"/>
      <c r="G102" s="221" t="s">
        <v>581</v>
      </c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09"/>
      <c r="AI102" s="210"/>
      <c r="AJ102" s="210"/>
      <c r="AK102" s="210"/>
      <c r="AL102" s="210"/>
      <c r="AM102" s="211"/>
      <c r="AN102" s="266"/>
      <c r="AO102" s="267"/>
      <c r="AP102" s="267"/>
      <c r="AQ102" s="267"/>
      <c r="AR102" s="267"/>
      <c r="AS102" s="267"/>
      <c r="AT102" s="267"/>
      <c r="AU102" s="267"/>
      <c r="AV102" s="268"/>
      <c r="AW102" s="266"/>
      <c r="AX102" s="267"/>
      <c r="AY102" s="267"/>
      <c r="AZ102" s="267"/>
      <c r="BA102" s="267"/>
      <c r="BB102" s="267"/>
      <c r="BC102" s="267"/>
      <c r="BD102" s="267"/>
      <c r="BE102" s="268"/>
      <c r="BF102" s="275"/>
      <c r="BG102" s="276"/>
      <c r="BH102" s="276"/>
      <c r="BI102" s="276"/>
      <c r="BJ102" s="276"/>
      <c r="BK102" s="276"/>
      <c r="BL102" s="277"/>
    </row>
    <row r="103" spans="1:64" ht="12.75">
      <c r="A103" s="152" t="s">
        <v>456</v>
      </c>
      <c r="B103" s="152"/>
      <c r="C103" s="152"/>
      <c r="D103" s="152"/>
      <c r="E103" s="152"/>
      <c r="F103" s="152"/>
      <c r="G103" s="199" t="s">
        <v>582</v>
      </c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59" t="s">
        <v>583</v>
      </c>
      <c r="AI103" s="159"/>
      <c r="AJ103" s="159"/>
      <c r="AK103" s="159"/>
      <c r="AL103" s="159"/>
      <c r="AM103" s="159"/>
      <c r="AN103" s="251">
        <v>10104</v>
      </c>
      <c r="AO103" s="251"/>
      <c r="AP103" s="251"/>
      <c r="AQ103" s="251"/>
      <c r="AR103" s="251"/>
      <c r="AS103" s="251"/>
      <c r="AT103" s="251"/>
      <c r="AU103" s="251"/>
      <c r="AV103" s="251"/>
      <c r="AW103" s="252">
        <v>10111</v>
      </c>
      <c r="AX103" s="251"/>
      <c r="AY103" s="251"/>
      <c r="AZ103" s="251"/>
      <c r="BA103" s="251"/>
      <c r="BB103" s="251"/>
      <c r="BC103" s="251"/>
      <c r="BD103" s="251"/>
      <c r="BE103" s="251"/>
      <c r="BF103" s="253"/>
      <c r="BG103" s="253"/>
      <c r="BH103" s="253"/>
      <c r="BI103" s="253"/>
      <c r="BJ103" s="253"/>
      <c r="BK103" s="253"/>
      <c r="BL103" s="253"/>
    </row>
    <row r="104" spans="1:64" ht="12.75">
      <c r="A104" s="247" t="s">
        <v>584</v>
      </c>
      <c r="B104" s="247"/>
      <c r="C104" s="247"/>
      <c r="D104" s="247"/>
      <c r="E104" s="247"/>
      <c r="F104" s="247"/>
      <c r="G104" s="180" t="s">
        <v>585</v>
      </c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248" t="s">
        <v>586</v>
      </c>
      <c r="AI104" s="248"/>
      <c r="AJ104" s="248"/>
      <c r="AK104" s="248"/>
      <c r="AL104" s="248"/>
      <c r="AM104" s="248"/>
      <c r="AN104" s="249">
        <f>AN105+AN107+AN109</f>
        <v>92.55</v>
      </c>
      <c r="AO104" s="249"/>
      <c r="AP104" s="249"/>
      <c r="AQ104" s="249"/>
      <c r="AR104" s="249"/>
      <c r="AS104" s="249"/>
      <c r="AT104" s="249"/>
      <c r="AU104" s="249"/>
      <c r="AV104" s="249"/>
      <c r="AW104" s="249">
        <f>AW105+AW107+AW109</f>
        <v>90.526</v>
      </c>
      <c r="AX104" s="249"/>
      <c r="AY104" s="249"/>
      <c r="AZ104" s="249"/>
      <c r="BA104" s="249"/>
      <c r="BB104" s="249"/>
      <c r="BC104" s="249"/>
      <c r="BD104" s="249"/>
      <c r="BE104" s="249"/>
      <c r="BF104" s="250"/>
      <c r="BG104" s="250"/>
      <c r="BH104" s="250"/>
      <c r="BI104" s="250"/>
      <c r="BJ104" s="250"/>
      <c r="BK104" s="250"/>
      <c r="BL104" s="250"/>
    </row>
    <row r="105" spans="1:64" ht="12.75">
      <c r="A105" s="230" t="s">
        <v>38</v>
      </c>
      <c r="B105" s="231"/>
      <c r="C105" s="231"/>
      <c r="D105" s="231"/>
      <c r="E105" s="231"/>
      <c r="F105" s="232"/>
      <c r="G105" s="168" t="s">
        <v>587</v>
      </c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9" t="s">
        <v>586</v>
      </c>
      <c r="AI105" s="170"/>
      <c r="AJ105" s="170"/>
      <c r="AK105" s="170"/>
      <c r="AL105" s="170"/>
      <c r="AM105" s="171"/>
      <c r="AN105" s="212">
        <v>37.8</v>
      </c>
      <c r="AO105" s="213"/>
      <c r="AP105" s="213"/>
      <c r="AQ105" s="213"/>
      <c r="AR105" s="213"/>
      <c r="AS105" s="213"/>
      <c r="AT105" s="213"/>
      <c r="AU105" s="213"/>
      <c r="AV105" s="214"/>
      <c r="AW105" s="212">
        <v>37.8</v>
      </c>
      <c r="AX105" s="213"/>
      <c r="AY105" s="213"/>
      <c r="AZ105" s="213"/>
      <c r="BA105" s="213"/>
      <c r="BB105" s="213"/>
      <c r="BC105" s="213"/>
      <c r="BD105" s="213"/>
      <c r="BE105" s="214"/>
      <c r="BF105" s="175"/>
      <c r="BG105" s="176"/>
      <c r="BH105" s="176"/>
      <c r="BI105" s="176"/>
      <c r="BJ105" s="176"/>
      <c r="BK105" s="176"/>
      <c r="BL105" s="177"/>
    </row>
    <row r="106" spans="1:64" ht="12.75">
      <c r="A106" s="233"/>
      <c r="B106" s="234"/>
      <c r="C106" s="234"/>
      <c r="D106" s="234"/>
      <c r="E106" s="234"/>
      <c r="F106" s="235"/>
      <c r="G106" s="221" t="s">
        <v>588</v>
      </c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09"/>
      <c r="AI106" s="210"/>
      <c r="AJ106" s="210"/>
      <c r="AK106" s="210"/>
      <c r="AL106" s="210"/>
      <c r="AM106" s="211"/>
      <c r="AN106" s="215"/>
      <c r="AO106" s="216"/>
      <c r="AP106" s="216"/>
      <c r="AQ106" s="216"/>
      <c r="AR106" s="216"/>
      <c r="AS106" s="216"/>
      <c r="AT106" s="216"/>
      <c r="AU106" s="216"/>
      <c r="AV106" s="217"/>
      <c r="AW106" s="215"/>
      <c r="AX106" s="216"/>
      <c r="AY106" s="216"/>
      <c r="AZ106" s="216"/>
      <c r="BA106" s="216"/>
      <c r="BB106" s="216"/>
      <c r="BC106" s="216"/>
      <c r="BD106" s="216"/>
      <c r="BE106" s="217"/>
      <c r="BF106" s="218"/>
      <c r="BG106" s="219"/>
      <c r="BH106" s="219"/>
      <c r="BI106" s="219"/>
      <c r="BJ106" s="219"/>
      <c r="BK106" s="219"/>
      <c r="BL106" s="220"/>
    </row>
    <row r="107" spans="1:64" ht="12.75">
      <c r="A107" s="230" t="s">
        <v>40</v>
      </c>
      <c r="B107" s="231"/>
      <c r="C107" s="231"/>
      <c r="D107" s="231"/>
      <c r="E107" s="231"/>
      <c r="F107" s="232"/>
      <c r="G107" s="168" t="s">
        <v>587</v>
      </c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 t="s">
        <v>586</v>
      </c>
      <c r="AI107" s="170"/>
      <c r="AJ107" s="170"/>
      <c r="AK107" s="170"/>
      <c r="AL107" s="170"/>
      <c r="AM107" s="171"/>
      <c r="AN107" s="212">
        <v>5.8</v>
      </c>
      <c r="AO107" s="213"/>
      <c r="AP107" s="213"/>
      <c r="AQ107" s="213"/>
      <c r="AR107" s="213"/>
      <c r="AS107" s="213"/>
      <c r="AT107" s="213"/>
      <c r="AU107" s="213"/>
      <c r="AV107" s="214"/>
      <c r="AW107" s="212">
        <v>5.8</v>
      </c>
      <c r="AX107" s="213"/>
      <c r="AY107" s="213"/>
      <c r="AZ107" s="213"/>
      <c r="BA107" s="213"/>
      <c r="BB107" s="213"/>
      <c r="BC107" s="213"/>
      <c r="BD107" s="213"/>
      <c r="BE107" s="214"/>
      <c r="BF107" s="175"/>
      <c r="BG107" s="176"/>
      <c r="BH107" s="176"/>
      <c r="BI107" s="176"/>
      <c r="BJ107" s="176"/>
      <c r="BK107" s="176"/>
      <c r="BL107" s="177"/>
    </row>
    <row r="108" spans="1:64" ht="12.75">
      <c r="A108" s="233"/>
      <c r="B108" s="234"/>
      <c r="C108" s="234"/>
      <c r="D108" s="234"/>
      <c r="E108" s="234"/>
      <c r="F108" s="235"/>
      <c r="G108" s="221" t="s">
        <v>589</v>
      </c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09"/>
      <c r="AI108" s="210"/>
      <c r="AJ108" s="210"/>
      <c r="AK108" s="210"/>
      <c r="AL108" s="210"/>
      <c r="AM108" s="211"/>
      <c r="AN108" s="215"/>
      <c r="AO108" s="216"/>
      <c r="AP108" s="216"/>
      <c r="AQ108" s="216"/>
      <c r="AR108" s="216"/>
      <c r="AS108" s="216"/>
      <c r="AT108" s="216"/>
      <c r="AU108" s="216"/>
      <c r="AV108" s="217"/>
      <c r="AW108" s="215"/>
      <c r="AX108" s="216"/>
      <c r="AY108" s="216"/>
      <c r="AZ108" s="216"/>
      <c r="BA108" s="216"/>
      <c r="BB108" s="216"/>
      <c r="BC108" s="216"/>
      <c r="BD108" s="216"/>
      <c r="BE108" s="217"/>
      <c r="BF108" s="218"/>
      <c r="BG108" s="219"/>
      <c r="BH108" s="219"/>
      <c r="BI108" s="219"/>
      <c r="BJ108" s="219"/>
      <c r="BK108" s="219"/>
      <c r="BL108" s="220"/>
    </row>
    <row r="109" spans="1:64" ht="12.75">
      <c r="A109" s="230" t="s">
        <v>42</v>
      </c>
      <c r="B109" s="231"/>
      <c r="C109" s="231"/>
      <c r="D109" s="231"/>
      <c r="E109" s="231"/>
      <c r="F109" s="232"/>
      <c r="G109" s="168" t="s">
        <v>587</v>
      </c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9" t="s">
        <v>586</v>
      </c>
      <c r="AI109" s="170"/>
      <c r="AJ109" s="170"/>
      <c r="AK109" s="170"/>
      <c r="AL109" s="170"/>
      <c r="AM109" s="171"/>
      <c r="AN109" s="212">
        <v>48.95</v>
      </c>
      <c r="AO109" s="213"/>
      <c r="AP109" s="213"/>
      <c r="AQ109" s="213"/>
      <c r="AR109" s="213"/>
      <c r="AS109" s="213"/>
      <c r="AT109" s="213"/>
      <c r="AU109" s="213"/>
      <c r="AV109" s="214"/>
      <c r="AW109" s="212">
        <v>46.926</v>
      </c>
      <c r="AX109" s="213"/>
      <c r="AY109" s="213"/>
      <c r="AZ109" s="213"/>
      <c r="BA109" s="213"/>
      <c r="BB109" s="213"/>
      <c r="BC109" s="213"/>
      <c r="BD109" s="213"/>
      <c r="BE109" s="214"/>
      <c r="BF109" s="175"/>
      <c r="BG109" s="176"/>
      <c r="BH109" s="176"/>
      <c r="BI109" s="176"/>
      <c r="BJ109" s="176"/>
      <c r="BK109" s="176"/>
      <c r="BL109" s="177"/>
    </row>
    <row r="110" spans="1:64" ht="12.75">
      <c r="A110" s="233"/>
      <c r="B110" s="234"/>
      <c r="C110" s="234"/>
      <c r="D110" s="234"/>
      <c r="E110" s="234"/>
      <c r="F110" s="235"/>
      <c r="G110" s="221" t="s">
        <v>590</v>
      </c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09"/>
      <c r="AI110" s="210"/>
      <c r="AJ110" s="210"/>
      <c r="AK110" s="210"/>
      <c r="AL110" s="210"/>
      <c r="AM110" s="211"/>
      <c r="AN110" s="215"/>
      <c r="AO110" s="216"/>
      <c r="AP110" s="216"/>
      <c r="AQ110" s="216"/>
      <c r="AR110" s="216"/>
      <c r="AS110" s="216"/>
      <c r="AT110" s="216"/>
      <c r="AU110" s="216"/>
      <c r="AV110" s="217"/>
      <c r="AW110" s="215"/>
      <c r="AX110" s="216"/>
      <c r="AY110" s="216"/>
      <c r="AZ110" s="216"/>
      <c r="BA110" s="216"/>
      <c r="BB110" s="216"/>
      <c r="BC110" s="216"/>
      <c r="BD110" s="216"/>
      <c r="BE110" s="217"/>
      <c r="BF110" s="218"/>
      <c r="BG110" s="219"/>
      <c r="BH110" s="219"/>
      <c r="BI110" s="219"/>
      <c r="BJ110" s="219"/>
      <c r="BK110" s="219"/>
      <c r="BL110" s="220"/>
    </row>
    <row r="111" spans="1:64" ht="12.75">
      <c r="A111" s="223" t="s">
        <v>591</v>
      </c>
      <c r="B111" s="238"/>
      <c r="C111" s="238"/>
      <c r="D111" s="238"/>
      <c r="E111" s="238"/>
      <c r="F111" s="239"/>
      <c r="G111" s="226" t="s">
        <v>592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181" t="s">
        <v>593</v>
      </c>
      <c r="AI111" s="182"/>
      <c r="AJ111" s="182"/>
      <c r="AK111" s="182"/>
      <c r="AL111" s="182"/>
      <c r="AM111" s="183"/>
      <c r="AN111" s="227">
        <f>AN113+AN117+AN119+AN115</f>
        <v>1617.43</v>
      </c>
      <c r="AO111" s="228"/>
      <c r="AP111" s="228"/>
      <c r="AQ111" s="228"/>
      <c r="AR111" s="228"/>
      <c r="AS111" s="228"/>
      <c r="AT111" s="228"/>
      <c r="AU111" s="228"/>
      <c r="AV111" s="229"/>
      <c r="AW111" s="227">
        <f>AW113+AW117+AW119+AW115</f>
        <v>1615.93</v>
      </c>
      <c r="AX111" s="228"/>
      <c r="AY111" s="228"/>
      <c r="AZ111" s="228"/>
      <c r="BA111" s="228"/>
      <c r="BB111" s="228"/>
      <c r="BC111" s="228"/>
      <c r="BD111" s="228"/>
      <c r="BE111" s="229"/>
      <c r="BF111" s="175"/>
      <c r="BG111" s="176"/>
      <c r="BH111" s="176"/>
      <c r="BI111" s="176"/>
      <c r="BJ111" s="176"/>
      <c r="BK111" s="176"/>
      <c r="BL111" s="177"/>
    </row>
    <row r="112" spans="1:64" ht="12.75">
      <c r="A112" s="240"/>
      <c r="B112" s="241"/>
      <c r="C112" s="241"/>
      <c r="D112" s="241"/>
      <c r="E112" s="241"/>
      <c r="F112" s="242"/>
      <c r="G112" s="246" t="s">
        <v>594</v>
      </c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184"/>
      <c r="AI112" s="185"/>
      <c r="AJ112" s="185"/>
      <c r="AK112" s="185"/>
      <c r="AL112" s="185"/>
      <c r="AM112" s="186"/>
      <c r="AN112" s="243"/>
      <c r="AO112" s="244"/>
      <c r="AP112" s="244"/>
      <c r="AQ112" s="244"/>
      <c r="AR112" s="244"/>
      <c r="AS112" s="244"/>
      <c r="AT112" s="244"/>
      <c r="AU112" s="244"/>
      <c r="AV112" s="245"/>
      <c r="AW112" s="243"/>
      <c r="AX112" s="244"/>
      <c r="AY112" s="244"/>
      <c r="AZ112" s="244"/>
      <c r="BA112" s="244"/>
      <c r="BB112" s="244"/>
      <c r="BC112" s="244"/>
      <c r="BD112" s="244"/>
      <c r="BE112" s="245"/>
      <c r="BF112" s="218"/>
      <c r="BG112" s="219"/>
      <c r="BH112" s="219"/>
      <c r="BI112" s="219"/>
      <c r="BJ112" s="219"/>
      <c r="BK112" s="219"/>
      <c r="BL112" s="220"/>
    </row>
    <row r="113" spans="1:64" ht="12.75">
      <c r="A113" s="230" t="s">
        <v>119</v>
      </c>
      <c r="B113" s="231"/>
      <c r="C113" s="231"/>
      <c r="D113" s="231"/>
      <c r="E113" s="231"/>
      <c r="F113" s="232"/>
      <c r="G113" s="236" t="s">
        <v>595</v>
      </c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169" t="s">
        <v>593</v>
      </c>
      <c r="AI113" s="170"/>
      <c r="AJ113" s="170"/>
      <c r="AK113" s="170"/>
      <c r="AL113" s="170"/>
      <c r="AM113" s="171"/>
      <c r="AN113" s="212">
        <v>0.72</v>
      </c>
      <c r="AO113" s="213"/>
      <c r="AP113" s="213"/>
      <c r="AQ113" s="213"/>
      <c r="AR113" s="213"/>
      <c r="AS113" s="213"/>
      <c r="AT113" s="213"/>
      <c r="AU113" s="213"/>
      <c r="AV113" s="214"/>
      <c r="AW113" s="212">
        <v>0.72</v>
      </c>
      <c r="AX113" s="213"/>
      <c r="AY113" s="213"/>
      <c r="AZ113" s="213"/>
      <c r="BA113" s="213"/>
      <c r="BB113" s="213"/>
      <c r="BC113" s="213"/>
      <c r="BD113" s="213"/>
      <c r="BE113" s="214"/>
      <c r="BF113" s="175"/>
      <c r="BG113" s="176"/>
      <c r="BH113" s="176"/>
      <c r="BI113" s="176"/>
      <c r="BJ113" s="176"/>
      <c r="BK113" s="176"/>
      <c r="BL113" s="177"/>
    </row>
    <row r="114" spans="1:64" ht="12.75">
      <c r="A114" s="233"/>
      <c r="B114" s="234"/>
      <c r="C114" s="234"/>
      <c r="D114" s="234"/>
      <c r="E114" s="234"/>
      <c r="F114" s="235"/>
      <c r="G114" s="237" t="s">
        <v>596</v>
      </c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09"/>
      <c r="AI114" s="210"/>
      <c r="AJ114" s="210"/>
      <c r="AK114" s="210"/>
      <c r="AL114" s="210"/>
      <c r="AM114" s="211"/>
      <c r="AN114" s="215"/>
      <c r="AO114" s="216"/>
      <c r="AP114" s="216"/>
      <c r="AQ114" s="216"/>
      <c r="AR114" s="216"/>
      <c r="AS114" s="216"/>
      <c r="AT114" s="216"/>
      <c r="AU114" s="216"/>
      <c r="AV114" s="217"/>
      <c r="AW114" s="215"/>
      <c r="AX114" s="216"/>
      <c r="AY114" s="216"/>
      <c r="AZ114" s="216"/>
      <c r="BA114" s="216"/>
      <c r="BB114" s="216"/>
      <c r="BC114" s="216"/>
      <c r="BD114" s="216"/>
      <c r="BE114" s="217"/>
      <c r="BF114" s="218"/>
      <c r="BG114" s="219"/>
      <c r="BH114" s="219"/>
      <c r="BI114" s="219"/>
      <c r="BJ114" s="219"/>
      <c r="BK114" s="219"/>
      <c r="BL114" s="220"/>
    </row>
    <row r="115" spans="1:64" ht="12.75">
      <c r="A115" s="230" t="s">
        <v>121</v>
      </c>
      <c r="B115" s="231"/>
      <c r="C115" s="231"/>
      <c r="D115" s="231"/>
      <c r="E115" s="231"/>
      <c r="F115" s="232"/>
      <c r="G115" s="236" t="s">
        <v>595</v>
      </c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169" t="s">
        <v>593</v>
      </c>
      <c r="AI115" s="170"/>
      <c r="AJ115" s="170"/>
      <c r="AK115" s="170"/>
      <c r="AL115" s="170"/>
      <c r="AM115" s="171"/>
      <c r="AN115" s="212">
        <v>51.06</v>
      </c>
      <c r="AO115" s="213"/>
      <c r="AP115" s="213"/>
      <c r="AQ115" s="213"/>
      <c r="AR115" s="213"/>
      <c r="AS115" s="213"/>
      <c r="AT115" s="213"/>
      <c r="AU115" s="213"/>
      <c r="AV115" s="214"/>
      <c r="AW115" s="212">
        <v>51.6</v>
      </c>
      <c r="AX115" s="213"/>
      <c r="AY115" s="213"/>
      <c r="AZ115" s="213"/>
      <c r="BA115" s="213"/>
      <c r="BB115" s="213"/>
      <c r="BC115" s="213"/>
      <c r="BD115" s="213"/>
      <c r="BE115" s="214"/>
      <c r="BF115" s="175"/>
      <c r="BG115" s="176"/>
      <c r="BH115" s="176"/>
      <c r="BI115" s="176"/>
      <c r="BJ115" s="176"/>
      <c r="BK115" s="176"/>
      <c r="BL115" s="177"/>
    </row>
    <row r="116" spans="1:64" ht="12.75">
      <c r="A116" s="233"/>
      <c r="B116" s="234"/>
      <c r="C116" s="234"/>
      <c r="D116" s="234"/>
      <c r="E116" s="234"/>
      <c r="F116" s="235"/>
      <c r="G116" s="237" t="s">
        <v>597</v>
      </c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09"/>
      <c r="AI116" s="210"/>
      <c r="AJ116" s="210"/>
      <c r="AK116" s="210"/>
      <c r="AL116" s="210"/>
      <c r="AM116" s="211"/>
      <c r="AN116" s="215"/>
      <c r="AO116" s="216"/>
      <c r="AP116" s="216"/>
      <c r="AQ116" s="216"/>
      <c r="AR116" s="216"/>
      <c r="AS116" s="216"/>
      <c r="AT116" s="216"/>
      <c r="AU116" s="216"/>
      <c r="AV116" s="217"/>
      <c r="AW116" s="215"/>
      <c r="AX116" s="216"/>
      <c r="AY116" s="216"/>
      <c r="AZ116" s="216"/>
      <c r="BA116" s="216"/>
      <c r="BB116" s="216"/>
      <c r="BC116" s="216"/>
      <c r="BD116" s="216"/>
      <c r="BE116" s="217"/>
      <c r="BF116" s="218"/>
      <c r="BG116" s="219"/>
      <c r="BH116" s="219"/>
      <c r="BI116" s="219"/>
      <c r="BJ116" s="219"/>
      <c r="BK116" s="219"/>
      <c r="BL116" s="220"/>
    </row>
    <row r="117" spans="1:64" ht="12.75">
      <c r="A117" s="230" t="s">
        <v>123</v>
      </c>
      <c r="B117" s="231"/>
      <c r="C117" s="231"/>
      <c r="D117" s="231"/>
      <c r="E117" s="231"/>
      <c r="F117" s="232"/>
      <c r="G117" s="236" t="s">
        <v>595</v>
      </c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169" t="s">
        <v>593</v>
      </c>
      <c r="AI117" s="170"/>
      <c r="AJ117" s="170"/>
      <c r="AK117" s="170"/>
      <c r="AL117" s="170"/>
      <c r="AM117" s="171"/>
      <c r="AN117" s="212">
        <v>201.97</v>
      </c>
      <c r="AO117" s="213"/>
      <c r="AP117" s="213"/>
      <c r="AQ117" s="213"/>
      <c r="AR117" s="213"/>
      <c r="AS117" s="213"/>
      <c r="AT117" s="213"/>
      <c r="AU117" s="213"/>
      <c r="AV117" s="214"/>
      <c r="AW117" s="212">
        <v>197.7</v>
      </c>
      <c r="AX117" s="213"/>
      <c r="AY117" s="213"/>
      <c r="AZ117" s="213"/>
      <c r="BA117" s="213"/>
      <c r="BB117" s="213"/>
      <c r="BC117" s="213"/>
      <c r="BD117" s="213"/>
      <c r="BE117" s="214"/>
      <c r="BF117" s="175"/>
      <c r="BG117" s="176"/>
      <c r="BH117" s="176"/>
      <c r="BI117" s="176"/>
      <c r="BJ117" s="176"/>
      <c r="BK117" s="176"/>
      <c r="BL117" s="177"/>
    </row>
    <row r="118" spans="1:64" ht="12.75">
      <c r="A118" s="233"/>
      <c r="B118" s="234"/>
      <c r="C118" s="234"/>
      <c r="D118" s="234"/>
      <c r="E118" s="234"/>
      <c r="F118" s="235"/>
      <c r="G118" s="237" t="s">
        <v>598</v>
      </c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09"/>
      <c r="AI118" s="210"/>
      <c r="AJ118" s="210"/>
      <c r="AK118" s="210"/>
      <c r="AL118" s="210"/>
      <c r="AM118" s="211"/>
      <c r="AN118" s="215"/>
      <c r="AO118" s="216"/>
      <c r="AP118" s="216"/>
      <c r="AQ118" s="216"/>
      <c r="AR118" s="216"/>
      <c r="AS118" s="216"/>
      <c r="AT118" s="216"/>
      <c r="AU118" s="216"/>
      <c r="AV118" s="217"/>
      <c r="AW118" s="215"/>
      <c r="AX118" s="216"/>
      <c r="AY118" s="216"/>
      <c r="AZ118" s="216"/>
      <c r="BA118" s="216"/>
      <c r="BB118" s="216"/>
      <c r="BC118" s="216"/>
      <c r="BD118" s="216"/>
      <c r="BE118" s="217"/>
      <c r="BF118" s="218"/>
      <c r="BG118" s="219"/>
      <c r="BH118" s="219"/>
      <c r="BI118" s="219"/>
      <c r="BJ118" s="219"/>
      <c r="BK118" s="219"/>
      <c r="BL118" s="220"/>
    </row>
    <row r="119" spans="1:64" ht="12.75">
      <c r="A119" s="230" t="s">
        <v>599</v>
      </c>
      <c r="B119" s="231"/>
      <c r="C119" s="231"/>
      <c r="D119" s="231"/>
      <c r="E119" s="231"/>
      <c r="F119" s="232"/>
      <c r="G119" s="236" t="s">
        <v>595</v>
      </c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169" t="s">
        <v>593</v>
      </c>
      <c r="AI119" s="170"/>
      <c r="AJ119" s="170"/>
      <c r="AK119" s="170"/>
      <c r="AL119" s="170"/>
      <c r="AM119" s="171"/>
      <c r="AN119" s="212">
        <v>1363.68</v>
      </c>
      <c r="AO119" s="213"/>
      <c r="AP119" s="213"/>
      <c r="AQ119" s="213"/>
      <c r="AR119" s="213"/>
      <c r="AS119" s="213"/>
      <c r="AT119" s="213"/>
      <c r="AU119" s="213"/>
      <c r="AV119" s="214"/>
      <c r="AW119" s="212">
        <v>1365.91</v>
      </c>
      <c r="AX119" s="213"/>
      <c r="AY119" s="213"/>
      <c r="AZ119" s="213"/>
      <c r="BA119" s="213"/>
      <c r="BB119" s="213"/>
      <c r="BC119" s="213"/>
      <c r="BD119" s="213"/>
      <c r="BE119" s="214"/>
      <c r="BF119" s="175"/>
      <c r="BG119" s="176"/>
      <c r="BH119" s="176"/>
      <c r="BI119" s="176"/>
      <c r="BJ119" s="176"/>
      <c r="BK119" s="176"/>
      <c r="BL119" s="177"/>
    </row>
    <row r="120" spans="1:64" ht="12.75">
      <c r="A120" s="233"/>
      <c r="B120" s="234"/>
      <c r="C120" s="234"/>
      <c r="D120" s="234"/>
      <c r="E120" s="234"/>
      <c r="F120" s="235"/>
      <c r="G120" s="237" t="s">
        <v>600</v>
      </c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09"/>
      <c r="AI120" s="210"/>
      <c r="AJ120" s="210"/>
      <c r="AK120" s="210"/>
      <c r="AL120" s="210"/>
      <c r="AM120" s="211"/>
      <c r="AN120" s="215"/>
      <c r="AO120" s="216"/>
      <c r="AP120" s="216"/>
      <c r="AQ120" s="216"/>
      <c r="AR120" s="216"/>
      <c r="AS120" s="216"/>
      <c r="AT120" s="216"/>
      <c r="AU120" s="216"/>
      <c r="AV120" s="217"/>
      <c r="AW120" s="215"/>
      <c r="AX120" s="216"/>
      <c r="AY120" s="216"/>
      <c r="AZ120" s="216"/>
      <c r="BA120" s="216"/>
      <c r="BB120" s="216"/>
      <c r="BC120" s="216"/>
      <c r="BD120" s="216"/>
      <c r="BE120" s="217"/>
      <c r="BF120" s="218"/>
      <c r="BG120" s="219"/>
      <c r="BH120" s="219"/>
      <c r="BI120" s="219"/>
      <c r="BJ120" s="219"/>
      <c r="BK120" s="219"/>
      <c r="BL120" s="220"/>
    </row>
    <row r="121" spans="1:64" ht="12.75">
      <c r="A121" s="223" t="s">
        <v>13</v>
      </c>
      <c r="B121" s="224"/>
      <c r="C121" s="224"/>
      <c r="D121" s="224"/>
      <c r="E121" s="224"/>
      <c r="F121" s="225"/>
      <c r="G121" s="226" t="s">
        <v>601</v>
      </c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181" t="s">
        <v>593</v>
      </c>
      <c r="AI121" s="182"/>
      <c r="AJ121" s="182"/>
      <c r="AK121" s="182"/>
      <c r="AL121" s="182"/>
      <c r="AM121" s="183"/>
      <c r="AN121" s="227">
        <f>AN122+AN126+AN128+AN124</f>
        <v>1704.3999999999999</v>
      </c>
      <c r="AO121" s="228"/>
      <c r="AP121" s="228"/>
      <c r="AQ121" s="228"/>
      <c r="AR121" s="228"/>
      <c r="AS121" s="228"/>
      <c r="AT121" s="228"/>
      <c r="AU121" s="228"/>
      <c r="AV121" s="229"/>
      <c r="AW121" s="227">
        <f>AW122+AW126+AW128+AW124</f>
        <v>1702.1000000000001</v>
      </c>
      <c r="AX121" s="228"/>
      <c r="AY121" s="228"/>
      <c r="AZ121" s="228"/>
      <c r="BA121" s="228"/>
      <c r="BB121" s="228"/>
      <c r="BC121" s="228"/>
      <c r="BD121" s="228"/>
      <c r="BE121" s="229"/>
      <c r="BF121" s="175"/>
      <c r="BG121" s="176"/>
      <c r="BH121" s="176"/>
      <c r="BI121" s="176"/>
      <c r="BJ121" s="176"/>
      <c r="BK121" s="176"/>
      <c r="BL121" s="177"/>
    </row>
    <row r="122" spans="1:64" ht="12.75">
      <c r="A122" s="166" t="s">
        <v>50</v>
      </c>
      <c r="B122" s="167"/>
      <c r="C122" s="167"/>
      <c r="D122" s="167"/>
      <c r="E122" s="167"/>
      <c r="F122" s="167"/>
      <c r="G122" s="168" t="s">
        <v>602</v>
      </c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9" t="s">
        <v>593</v>
      </c>
      <c r="AI122" s="170"/>
      <c r="AJ122" s="170"/>
      <c r="AK122" s="170"/>
      <c r="AL122" s="170"/>
      <c r="AM122" s="171"/>
      <c r="AN122" s="212">
        <v>810.8</v>
      </c>
      <c r="AO122" s="213"/>
      <c r="AP122" s="213"/>
      <c r="AQ122" s="213"/>
      <c r="AR122" s="213"/>
      <c r="AS122" s="213"/>
      <c r="AT122" s="213"/>
      <c r="AU122" s="213"/>
      <c r="AV122" s="214"/>
      <c r="AW122" s="212">
        <v>810.8</v>
      </c>
      <c r="AX122" s="213"/>
      <c r="AY122" s="213"/>
      <c r="AZ122" s="213"/>
      <c r="BA122" s="213"/>
      <c r="BB122" s="213"/>
      <c r="BC122" s="213"/>
      <c r="BD122" s="213"/>
      <c r="BE122" s="214"/>
      <c r="BF122" s="175"/>
      <c r="BG122" s="176"/>
      <c r="BH122" s="176"/>
      <c r="BI122" s="176"/>
      <c r="BJ122" s="176"/>
      <c r="BK122" s="176"/>
      <c r="BL122" s="177"/>
    </row>
    <row r="123" spans="1:64" ht="12.75">
      <c r="A123" s="167"/>
      <c r="B123" s="167"/>
      <c r="C123" s="167"/>
      <c r="D123" s="167"/>
      <c r="E123" s="167"/>
      <c r="F123" s="167"/>
      <c r="G123" s="221" t="s">
        <v>603</v>
      </c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09"/>
      <c r="AI123" s="210"/>
      <c r="AJ123" s="210"/>
      <c r="AK123" s="210"/>
      <c r="AL123" s="210"/>
      <c r="AM123" s="211"/>
      <c r="AN123" s="215"/>
      <c r="AO123" s="216"/>
      <c r="AP123" s="216"/>
      <c r="AQ123" s="216"/>
      <c r="AR123" s="216"/>
      <c r="AS123" s="216"/>
      <c r="AT123" s="216"/>
      <c r="AU123" s="216"/>
      <c r="AV123" s="217"/>
      <c r="AW123" s="215"/>
      <c r="AX123" s="216"/>
      <c r="AY123" s="216"/>
      <c r="AZ123" s="216"/>
      <c r="BA123" s="216"/>
      <c r="BB123" s="216"/>
      <c r="BC123" s="216"/>
      <c r="BD123" s="216"/>
      <c r="BE123" s="217"/>
      <c r="BF123" s="218"/>
      <c r="BG123" s="219"/>
      <c r="BH123" s="219"/>
      <c r="BI123" s="219"/>
      <c r="BJ123" s="219"/>
      <c r="BK123" s="219"/>
      <c r="BL123" s="220"/>
    </row>
    <row r="124" spans="1:64" ht="12.75">
      <c r="A124" s="166" t="s">
        <v>58</v>
      </c>
      <c r="B124" s="167"/>
      <c r="C124" s="167"/>
      <c r="D124" s="167"/>
      <c r="E124" s="167"/>
      <c r="F124" s="167"/>
      <c r="G124" s="168" t="s">
        <v>602</v>
      </c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9" t="s">
        <v>593</v>
      </c>
      <c r="AI124" s="170"/>
      <c r="AJ124" s="170"/>
      <c r="AK124" s="170"/>
      <c r="AL124" s="170"/>
      <c r="AM124" s="171"/>
      <c r="AN124" s="212">
        <v>195.2</v>
      </c>
      <c r="AO124" s="213"/>
      <c r="AP124" s="213"/>
      <c r="AQ124" s="213"/>
      <c r="AR124" s="213"/>
      <c r="AS124" s="213"/>
      <c r="AT124" s="213"/>
      <c r="AU124" s="213"/>
      <c r="AV124" s="214"/>
      <c r="AW124" s="212">
        <v>195.2</v>
      </c>
      <c r="AX124" s="213"/>
      <c r="AY124" s="213"/>
      <c r="AZ124" s="213"/>
      <c r="BA124" s="213"/>
      <c r="BB124" s="213"/>
      <c r="BC124" s="213"/>
      <c r="BD124" s="213"/>
      <c r="BE124" s="214"/>
      <c r="BF124" s="175"/>
      <c r="BG124" s="176"/>
      <c r="BH124" s="176"/>
      <c r="BI124" s="176"/>
      <c r="BJ124" s="176"/>
      <c r="BK124" s="176"/>
      <c r="BL124" s="177"/>
    </row>
    <row r="125" spans="1:64" ht="12.75">
      <c r="A125" s="167"/>
      <c r="B125" s="167"/>
      <c r="C125" s="167"/>
      <c r="D125" s="167"/>
      <c r="E125" s="167"/>
      <c r="F125" s="167"/>
      <c r="G125" s="221" t="s">
        <v>604</v>
      </c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09"/>
      <c r="AI125" s="210"/>
      <c r="AJ125" s="210"/>
      <c r="AK125" s="210"/>
      <c r="AL125" s="210"/>
      <c r="AM125" s="211"/>
      <c r="AN125" s="215"/>
      <c r="AO125" s="216"/>
      <c r="AP125" s="216"/>
      <c r="AQ125" s="216"/>
      <c r="AR125" s="216"/>
      <c r="AS125" s="216"/>
      <c r="AT125" s="216"/>
      <c r="AU125" s="216"/>
      <c r="AV125" s="217"/>
      <c r="AW125" s="215"/>
      <c r="AX125" s="216"/>
      <c r="AY125" s="216"/>
      <c r="AZ125" s="216"/>
      <c r="BA125" s="216"/>
      <c r="BB125" s="216"/>
      <c r="BC125" s="216"/>
      <c r="BD125" s="216"/>
      <c r="BE125" s="217"/>
      <c r="BF125" s="218"/>
      <c r="BG125" s="219"/>
      <c r="BH125" s="219"/>
      <c r="BI125" s="219"/>
      <c r="BJ125" s="219"/>
      <c r="BK125" s="219"/>
      <c r="BL125" s="220"/>
    </row>
    <row r="126" spans="1:64" ht="12.75">
      <c r="A126" s="166" t="s">
        <v>88</v>
      </c>
      <c r="B126" s="167"/>
      <c r="C126" s="167"/>
      <c r="D126" s="167"/>
      <c r="E126" s="167"/>
      <c r="F126" s="167"/>
      <c r="G126" s="168" t="s">
        <v>602</v>
      </c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9" t="s">
        <v>593</v>
      </c>
      <c r="AI126" s="170"/>
      <c r="AJ126" s="170"/>
      <c r="AK126" s="170"/>
      <c r="AL126" s="170"/>
      <c r="AM126" s="171"/>
      <c r="AN126" s="212">
        <v>698.4</v>
      </c>
      <c r="AO126" s="213"/>
      <c r="AP126" s="213"/>
      <c r="AQ126" s="213"/>
      <c r="AR126" s="213"/>
      <c r="AS126" s="213"/>
      <c r="AT126" s="213"/>
      <c r="AU126" s="213"/>
      <c r="AV126" s="214"/>
      <c r="AW126" s="212">
        <v>696.1</v>
      </c>
      <c r="AX126" s="213"/>
      <c r="AY126" s="213"/>
      <c r="AZ126" s="213"/>
      <c r="BA126" s="213"/>
      <c r="BB126" s="213"/>
      <c r="BC126" s="213"/>
      <c r="BD126" s="213"/>
      <c r="BE126" s="214"/>
      <c r="BF126" s="175"/>
      <c r="BG126" s="176"/>
      <c r="BH126" s="176"/>
      <c r="BI126" s="176"/>
      <c r="BJ126" s="176"/>
      <c r="BK126" s="176"/>
      <c r="BL126" s="177"/>
    </row>
    <row r="127" spans="1:64" ht="12.75">
      <c r="A127" s="167"/>
      <c r="B127" s="167"/>
      <c r="C127" s="167"/>
      <c r="D127" s="167"/>
      <c r="E127" s="167"/>
      <c r="F127" s="167"/>
      <c r="G127" s="221" t="s">
        <v>605</v>
      </c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09"/>
      <c r="AI127" s="210"/>
      <c r="AJ127" s="210"/>
      <c r="AK127" s="210"/>
      <c r="AL127" s="210"/>
      <c r="AM127" s="211"/>
      <c r="AN127" s="215"/>
      <c r="AO127" s="216"/>
      <c r="AP127" s="216"/>
      <c r="AQ127" s="216"/>
      <c r="AR127" s="216"/>
      <c r="AS127" s="216"/>
      <c r="AT127" s="216"/>
      <c r="AU127" s="216"/>
      <c r="AV127" s="217"/>
      <c r="AW127" s="215"/>
      <c r="AX127" s="216"/>
      <c r="AY127" s="216"/>
      <c r="AZ127" s="216"/>
      <c r="BA127" s="216"/>
      <c r="BB127" s="216"/>
      <c r="BC127" s="216"/>
      <c r="BD127" s="216"/>
      <c r="BE127" s="217"/>
      <c r="BF127" s="218"/>
      <c r="BG127" s="219"/>
      <c r="BH127" s="219"/>
      <c r="BI127" s="219"/>
      <c r="BJ127" s="219"/>
      <c r="BK127" s="219"/>
      <c r="BL127" s="220"/>
    </row>
    <row r="128" spans="1:64" ht="12.75">
      <c r="A128" s="166" t="s">
        <v>129</v>
      </c>
      <c r="B128" s="167"/>
      <c r="C128" s="167"/>
      <c r="D128" s="167"/>
      <c r="E128" s="167"/>
      <c r="F128" s="167"/>
      <c r="G128" s="168" t="s">
        <v>602</v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9" t="s">
        <v>593</v>
      </c>
      <c r="AI128" s="170"/>
      <c r="AJ128" s="170"/>
      <c r="AK128" s="170"/>
      <c r="AL128" s="170"/>
      <c r="AM128" s="171"/>
      <c r="AN128" s="212">
        <v>0</v>
      </c>
      <c r="AO128" s="213"/>
      <c r="AP128" s="213"/>
      <c r="AQ128" s="213"/>
      <c r="AR128" s="213"/>
      <c r="AS128" s="213"/>
      <c r="AT128" s="213"/>
      <c r="AU128" s="213"/>
      <c r="AV128" s="214"/>
      <c r="AW128" s="212">
        <v>0</v>
      </c>
      <c r="AX128" s="213"/>
      <c r="AY128" s="213"/>
      <c r="AZ128" s="213"/>
      <c r="BA128" s="213"/>
      <c r="BB128" s="213"/>
      <c r="BC128" s="213"/>
      <c r="BD128" s="213"/>
      <c r="BE128" s="214"/>
      <c r="BF128" s="175"/>
      <c r="BG128" s="176"/>
      <c r="BH128" s="176"/>
      <c r="BI128" s="176"/>
      <c r="BJ128" s="176"/>
      <c r="BK128" s="176"/>
      <c r="BL128" s="177"/>
    </row>
    <row r="129" spans="1:64" ht="12.75">
      <c r="A129" s="167"/>
      <c r="B129" s="167"/>
      <c r="C129" s="167"/>
      <c r="D129" s="167"/>
      <c r="E129" s="167"/>
      <c r="F129" s="167"/>
      <c r="G129" s="221" t="s">
        <v>606</v>
      </c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09"/>
      <c r="AI129" s="210"/>
      <c r="AJ129" s="210"/>
      <c r="AK129" s="210"/>
      <c r="AL129" s="210"/>
      <c r="AM129" s="211"/>
      <c r="AN129" s="215"/>
      <c r="AO129" s="216"/>
      <c r="AP129" s="216"/>
      <c r="AQ129" s="216"/>
      <c r="AR129" s="216"/>
      <c r="AS129" s="216"/>
      <c r="AT129" s="216"/>
      <c r="AU129" s="216"/>
      <c r="AV129" s="217"/>
      <c r="AW129" s="215"/>
      <c r="AX129" s="216"/>
      <c r="AY129" s="216"/>
      <c r="AZ129" s="216"/>
      <c r="BA129" s="216"/>
      <c r="BB129" s="216"/>
      <c r="BC129" s="216"/>
      <c r="BD129" s="216"/>
      <c r="BE129" s="217"/>
      <c r="BF129" s="218"/>
      <c r="BG129" s="219"/>
      <c r="BH129" s="219"/>
      <c r="BI129" s="219"/>
      <c r="BJ129" s="219"/>
      <c r="BK129" s="219"/>
      <c r="BL129" s="220"/>
    </row>
    <row r="130" spans="1:64" ht="12.75">
      <c r="A130" s="152" t="s">
        <v>14</v>
      </c>
      <c r="B130" s="179"/>
      <c r="C130" s="179"/>
      <c r="D130" s="179"/>
      <c r="E130" s="179"/>
      <c r="F130" s="179"/>
      <c r="G130" s="199" t="s">
        <v>607</v>
      </c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200" t="s">
        <v>608</v>
      </c>
      <c r="AI130" s="200"/>
      <c r="AJ130" s="200"/>
      <c r="AK130" s="200"/>
      <c r="AL130" s="200"/>
      <c r="AM130" s="200"/>
      <c r="AN130" s="201">
        <f>AN131+AN135+AN137+AN133</f>
        <v>819.327</v>
      </c>
      <c r="AO130" s="201"/>
      <c r="AP130" s="201"/>
      <c r="AQ130" s="201"/>
      <c r="AR130" s="201"/>
      <c r="AS130" s="201"/>
      <c r="AT130" s="201"/>
      <c r="AU130" s="201"/>
      <c r="AV130" s="201"/>
      <c r="AW130" s="201">
        <f>AW131+AW135+AW137+AW133</f>
        <v>817.5509999999999</v>
      </c>
      <c r="AX130" s="201"/>
      <c r="AY130" s="201"/>
      <c r="AZ130" s="201"/>
      <c r="BA130" s="201"/>
      <c r="BB130" s="201"/>
      <c r="BC130" s="201"/>
      <c r="BD130" s="201"/>
      <c r="BE130" s="201"/>
      <c r="BF130" s="222"/>
      <c r="BG130" s="222"/>
      <c r="BH130" s="222"/>
      <c r="BI130" s="222"/>
      <c r="BJ130" s="222"/>
      <c r="BK130" s="222"/>
      <c r="BL130" s="222"/>
    </row>
    <row r="131" spans="1:64" ht="12.75">
      <c r="A131" s="203" t="s">
        <v>110</v>
      </c>
      <c r="B131" s="204"/>
      <c r="C131" s="204"/>
      <c r="D131" s="204"/>
      <c r="E131" s="204"/>
      <c r="F131" s="205"/>
      <c r="G131" s="168" t="s">
        <v>609</v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9" t="s">
        <v>608</v>
      </c>
      <c r="AI131" s="170"/>
      <c r="AJ131" s="170"/>
      <c r="AK131" s="170"/>
      <c r="AL131" s="170"/>
      <c r="AM131" s="171"/>
      <c r="AN131" s="212">
        <v>0.55</v>
      </c>
      <c r="AO131" s="213"/>
      <c r="AP131" s="213"/>
      <c r="AQ131" s="213"/>
      <c r="AR131" s="213"/>
      <c r="AS131" s="213"/>
      <c r="AT131" s="213"/>
      <c r="AU131" s="213"/>
      <c r="AV131" s="214"/>
      <c r="AW131" s="212">
        <v>0.55</v>
      </c>
      <c r="AX131" s="213"/>
      <c r="AY131" s="213"/>
      <c r="AZ131" s="213"/>
      <c r="BA131" s="213"/>
      <c r="BB131" s="213"/>
      <c r="BC131" s="213"/>
      <c r="BD131" s="213"/>
      <c r="BE131" s="214"/>
      <c r="BF131" s="175"/>
      <c r="BG131" s="176"/>
      <c r="BH131" s="176"/>
      <c r="BI131" s="176"/>
      <c r="BJ131" s="176"/>
      <c r="BK131" s="176"/>
      <c r="BL131" s="177"/>
    </row>
    <row r="132" spans="1:64" ht="12.75">
      <c r="A132" s="206"/>
      <c r="B132" s="207"/>
      <c r="C132" s="207"/>
      <c r="D132" s="207"/>
      <c r="E132" s="207"/>
      <c r="F132" s="208"/>
      <c r="G132" s="221" t="s">
        <v>610</v>
      </c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09"/>
      <c r="AI132" s="210"/>
      <c r="AJ132" s="210"/>
      <c r="AK132" s="210"/>
      <c r="AL132" s="210"/>
      <c r="AM132" s="211"/>
      <c r="AN132" s="215"/>
      <c r="AO132" s="216"/>
      <c r="AP132" s="216"/>
      <c r="AQ132" s="216"/>
      <c r="AR132" s="216"/>
      <c r="AS132" s="216"/>
      <c r="AT132" s="216"/>
      <c r="AU132" s="216"/>
      <c r="AV132" s="217"/>
      <c r="AW132" s="215"/>
      <c r="AX132" s="216"/>
      <c r="AY132" s="216"/>
      <c r="AZ132" s="216"/>
      <c r="BA132" s="216"/>
      <c r="BB132" s="216"/>
      <c r="BC132" s="216"/>
      <c r="BD132" s="216"/>
      <c r="BE132" s="217"/>
      <c r="BF132" s="218"/>
      <c r="BG132" s="219"/>
      <c r="BH132" s="219"/>
      <c r="BI132" s="219"/>
      <c r="BJ132" s="219"/>
      <c r="BK132" s="219"/>
      <c r="BL132" s="220"/>
    </row>
    <row r="133" spans="1:64" ht="12.75">
      <c r="A133" s="203" t="s">
        <v>112</v>
      </c>
      <c r="B133" s="204"/>
      <c r="C133" s="204"/>
      <c r="D133" s="204"/>
      <c r="E133" s="204"/>
      <c r="F133" s="205"/>
      <c r="G133" s="168" t="s">
        <v>609</v>
      </c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9" t="s">
        <v>608</v>
      </c>
      <c r="AI133" s="170"/>
      <c r="AJ133" s="170"/>
      <c r="AK133" s="170"/>
      <c r="AL133" s="170"/>
      <c r="AM133" s="171"/>
      <c r="AN133" s="212">
        <v>42.55</v>
      </c>
      <c r="AO133" s="213"/>
      <c r="AP133" s="213"/>
      <c r="AQ133" s="213"/>
      <c r="AR133" s="213"/>
      <c r="AS133" s="213"/>
      <c r="AT133" s="213"/>
      <c r="AU133" s="213"/>
      <c r="AV133" s="214"/>
      <c r="AW133" s="212">
        <v>42.55</v>
      </c>
      <c r="AX133" s="213"/>
      <c r="AY133" s="213"/>
      <c r="AZ133" s="213"/>
      <c r="BA133" s="213"/>
      <c r="BB133" s="213"/>
      <c r="BC133" s="213"/>
      <c r="BD133" s="213"/>
      <c r="BE133" s="214"/>
      <c r="BF133" s="175"/>
      <c r="BG133" s="176"/>
      <c r="BH133" s="176"/>
      <c r="BI133" s="176"/>
      <c r="BJ133" s="176"/>
      <c r="BK133" s="176"/>
      <c r="BL133" s="177"/>
    </row>
    <row r="134" spans="1:64" ht="12.75">
      <c r="A134" s="206"/>
      <c r="B134" s="207"/>
      <c r="C134" s="207"/>
      <c r="D134" s="207"/>
      <c r="E134" s="207"/>
      <c r="F134" s="208"/>
      <c r="G134" s="221" t="s">
        <v>611</v>
      </c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09"/>
      <c r="AI134" s="210"/>
      <c r="AJ134" s="210"/>
      <c r="AK134" s="210"/>
      <c r="AL134" s="210"/>
      <c r="AM134" s="211"/>
      <c r="AN134" s="215"/>
      <c r="AO134" s="216"/>
      <c r="AP134" s="216"/>
      <c r="AQ134" s="216"/>
      <c r="AR134" s="216"/>
      <c r="AS134" s="216"/>
      <c r="AT134" s="216"/>
      <c r="AU134" s="216"/>
      <c r="AV134" s="217"/>
      <c r="AW134" s="215"/>
      <c r="AX134" s="216"/>
      <c r="AY134" s="216"/>
      <c r="AZ134" s="216"/>
      <c r="BA134" s="216"/>
      <c r="BB134" s="216"/>
      <c r="BC134" s="216"/>
      <c r="BD134" s="216"/>
      <c r="BE134" s="217"/>
      <c r="BF134" s="218"/>
      <c r="BG134" s="219"/>
      <c r="BH134" s="219"/>
      <c r="BI134" s="219"/>
      <c r="BJ134" s="219"/>
      <c r="BK134" s="219"/>
      <c r="BL134" s="220"/>
    </row>
    <row r="135" spans="1:64" ht="12.75">
      <c r="A135" s="203" t="s">
        <v>133</v>
      </c>
      <c r="B135" s="204"/>
      <c r="C135" s="204"/>
      <c r="D135" s="204"/>
      <c r="E135" s="204"/>
      <c r="F135" s="205"/>
      <c r="G135" s="168" t="s">
        <v>609</v>
      </c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9" t="s">
        <v>608</v>
      </c>
      <c r="AI135" s="170"/>
      <c r="AJ135" s="170"/>
      <c r="AK135" s="170"/>
      <c r="AL135" s="170"/>
      <c r="AM135" s="171"/>
      <c r="AN135" s="212">
        <v>169.597</v>
      </c>
      <c r="AO135" s="213"/>
      <c r="AP135" s="213"/>
      <c r="AQ135" s="213"/>
      <c r="AR135" s="213"/>
      <c r="AS135" s="213"/>
      <c r="AT135" s="213"/>
      <c r="AU135" s="213"/>
      <c r="AV135" s="214"/>
      <c r="AW135" s="212">
        <v>165.798</v>
      </c>
      <c r="AX135" s="213"/>
      <c r="AY135" s="213"/>
      <c r="AZ135" s="213"/>
      <c r="BA135" s="213"/>
      <c r="BB135" s="213"/>
      <c r="BC135" s="213"/>
      <c r="BD135" s="213"/>
      <c r="BE135" s="214"/>
      <c r="BF135" s="175"/>
      <c r="BG135" s="176"/>
      <c r="BH135" s="176"/>
      <c r="BI135" s="176"/>
      <c r="BJ135" s="176"/>
      <c r="BK135" s="176"/>
      <c r="BL135" s="177"/>
    </row>
    <row r="136" spans="1:64" ht="12.75">
      <c r="A136" s="206"/>
      <c r="B136" s="207"/>
      <c r="C136" s="207"/>
      <c r="D136" s="207"/>
      <c r="E136" s="207"/>
      <c r="F136" s="208"/>
      <c r="G136" s="221" t="s">
        <v>612</v>
      </c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09"/>
      <c r="AI136" s="210"/>
      <c r="AJ136" s="210"/>
      <c r="AK136" s="210"/>
      <c r="AL136" s="210"/>
      <c r="AM136" s="211"/>
      <c r="AN136" s="215"/>
      <c r="AO136" s="216"/>
      <c r="AP136" s="216"/>
      <c r="AQ136" s="216"/>
      <c r="AR136" s="216"/>
      <c r="AS136" s="216"/>
      <c r="AT136" s="216"/>
      <c r="AU136" s="216"/>
      <c r="AV136" s="217"/>
      <c r="AW136" s="215"/>
      <c r="AX136" s="216"/>
      <c r="AY136" s="216"/>
      <c r="AZ136" s="216"/>
      <c r="BA136" s="216"/>
      <c r="BB136" s="216"/>
      <c r="BC136" s="216"/>
      <c r="BD136" s="216"/>
      <c r="BE136" s="217"/>
      <c r="BF136" s="218"/>
      <c r="BG136" s="219"/>
      <c r="BH136" s="219"/>
      <c r="BI136" s="219"/>
      <c r="BJ136" s="219"/>
      <c r="BK136" s="219"/>
      <c r="BL136" s="220"/>
    </row>
    <row r="137" spans="1:64" ht="12.75">
      <c r="A137" s="203" t="s">
        <v>613</v>
      </c>
      <c r="B137" s="204"/>
      <c r="C137" s="204"/>
      <c r="D137" s="204"/>
      <c r="E137" s="204"/>
      <c r="F137" s="205"/>
      <c r="G137" s="168" t="s">
        <v>609</v>
      </c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9" t="s">
        <v>608</v>
      </c>
      <c r="AI137" s="170"/>
      <c r="AJ137" s="170"/>
      <c r="AK137" s="170"/>
      <c r="AL137" s="170"/>
      <c r="AM137" s="171"/>
      <c r="AN137" s="212">
        <v>606.63</v>
      </c>
      <c r="AO137" s="213"/>
      <c r="AP137" s="213"/>
      <c r="AQ137" s="213"/>
      <c r="AR137" s="213"/>
      <c r="AS137" s="213"/>
      <c r="AT137" s="213"/>
      <c r="AU137" s="213"/>
      <c r="AV137" s="214"/>
      <c r="AW137" s="212">
        <v>608.653</v>
      </c>
      <c r="AX137" s="213"/>
      <c r="AY137" s="213"/>
      <c r="AZ137" s="213"/>
      <c r="BA137" s="213"/>
      <c r="BB137" s="213"/>
      <c r="BC137" s="213"/>
      <c r="BD137" s="213"/>
      <c r="BE137" s="214"/>
      <c r="BF137" s="175"/>
      <c r="BG137" s="176"/>
      <c r="BH137" s="176"/>
      <c r="BI137" s="176"/>
      <c r="BJ137" s="176"/>
      <c r="BK137" s="176"/>
      <c r="BL137" s="177"/>
    </row>
    <row r="138" spans="1:64" ht="12.75">
      <c r="A138" s="206"/>
      <c r="B138" s="207"/>
      <c r="C138" s="207"/>
      <c r="D138" s="207"/>
      <c r="E138" s="207"/>
      <c r="F138" s="208"/>
      <c r="G138" s="221" t="s">
        <v>614</v>
      </c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09"/>
      <c r="AI138" s="210"/>
      <c r="AJ138" s="210"/>
      <c r="AK138" s="210"/>
      <c r="AL138" s="210"/>
      <c r="AM138" s="211"/>
      <c r="AN138" s="215"/>
      <c r="AO138" s="216"/>
      <c r="AP138" s="216"/>
      <c r="AQ138" s="216"/>
      <c r="AR138" s="216"/>
      <c r="AS138" s="216"/>
      <c r="AT138" s="216"/>
      <c r="AU138" s="216"/>
      <c r="AV138" s="217"/>
      <c r="AW138" s="215"/>
      <c r="AX138" s="216"/>
      <c r="AY138" s="216"/>
      <c r="AZ138" s="216"/>
      <c r="BA138" s="216"/>
      <c r="BB138" s="216"/>
      <c r="BC138" s="216"/>
      <c r="BD138" s="216"/>
      <c r="BE138" s="217"/>
      <c r="BF138" s="218"/>
      <c r="BG138" s="219"/>
      <c r="BH138" s="219"/>
      <c r="BI138" s="219"/>
      <c r="BJ138" s="219"/>
      <c r="BK138" s="219"/>
      <c r="BL138" s="220"/>
    </row>
    <row r="139" spans="1:64" ht="12.75">
      <c r="A139" s="152" t="s">
        <v>615</v>
      </c>
      <c r="B139" s="179"/>
      <c r="C139" s="179"/>
      <c r="D139" s="179"/>
      <c r="E139" s="179"/>
      <c r="F139" s="179"/>
      <c r="G139" s="199" t="s">
        <v>616</v>
      </c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200" t="s">
        <v>617</v>
      </c>
      <c r="AI139" s="200"/>
      <c r="AJ139" s="200"/>
      <c r="AK139" s="200"/>
      <c r="AL139" s="200"/>
      <c r="AM139" s="200"/>
      <c r="AN139" s="201">
        <f>(3.23/(AN130-3.23))*100</f>
        <v>0.3957862852087436</v>
      </c>
      <c r="AO139" s="201"/>
      <c r="AP139" s="201"/>
      <c r="AQ139" s="201"/>
      <c r="AR139" s="201"/>
      <c r="AS139" s="201"/>
      <c r="AT139" s="201"/>
      <c r="AU139" s="201"/>
      <c r="AV139" s="201"/>
      <c r="AW139" s="201">
        <f>(3.35/(AW130-3.35))*100</f>
        <v>0.41144631362525963</v>
      </c>
      <c r="AX139" s="201"/>
      <c r="AY139" s="201"/>
      <c r="AZ139" s="201"/>
      <c r="BA139" s="201"/>
      <c r="BB139" s="201"/>
      <c r="BC139" s="201"/>
      <c r="BD139" s="201"/>
      <c r="BE139" s="201"/>
      <c r="BF139" s="202"/>
      <c r="BG139" s="202"/>
      <c r="BH139" s="202"/>
      <c r="BI139" s="202"/>
      <c r="BJ139" s="202"/>
      <c r="BK139" s="202"/>
      <c r="BL139" s="202"/>
    </row>
    <row r="140" spans="1:64" ht="12.75">
      <c r="A140" s="178" t="s">
        <v>618</v>
      </c>
      <c r="B140" s="179"/>
      <c r="C140" s="179"/>
      <c r="D140" s="179"/>
      <c r="E140" s="179"/>
      <c r="F140" s="179"/>
      <c r="G140" s="180" t="s">
        <v>619</v>
      </c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1" t="s">
        <v>458</v>
      </c>
      <c r="AI140" s="182"/>
      <c r="AJ140" s="182"/>
      <c r="AK140" s="182"/>
      <c r="AL140" s="182"/>
      <c r="AM140" s="183"/>
      <c r="AN140" s="187"/>
      <c r="AO140" s="188"/>
      <c r="AP140" s="188"/>
      <c r="AQ140" s="188"/>
      <c r="AR140" s="188"/>
      <c r="AS140" s="188"/>
      <c r="AT140" s="188"/>
      <c r="AU140" s="188"/>
      <c r="AV140" s="189"/>
      <c r="AW140" s="187">
        <f>AW142</f>
        <v>0</v>
      </c>
      <c r="AX140" s="188"/>
      <c r="AY140" s="188"/>
      <c r="AZ140" s="188"/>
      <c r="BA140" s="188"/>
      <c r="BB140" s="188"/>
      <c r="BC140" s="188"/>
      <c r="BD140" s="188"/>
      <c r="BE140" s="189"/>
      <c r="BF140" s="193"/>
      <c r="BG140" s="194"/>
      <c r="BH140" s="194"/>
      <c r="BI140" s="194"/>
      <c r="BJ140" s="194"/>
      <c r="BK140" s="194"/>
      <c r="BL140" s="195"/>
    </row>
    <row r="141" spans="1:64" ht="12.75">
      <c r="A141" s="179"/>
      <c r="B141" s="179"/>
      <c r="C141" s="179"/>
      <c r="D141" s="179"/>
      <c r="E141" s="179"/>
      <c r="F141" s="179"/>
      <c r="G141" s="180" t="s">
        <v>620</v>
      </c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4"/>
      <c r="AI141" s="185"/>
      <c r="AJ141" s="185"/>
      <c r="AK141" s="185"/>
      <c r="AL141" s="185"/>
      <c r="AM141" s="186"/>
      <c r="AN141" s="190"/>
      <c r="AO141" s="191"/>
      <c r="AP141" s="191"/>
      <c r="AQ141" s="191"/>
      <c r="AR141" s="191"/>
      <c r="AS141" s="191"/>
      <c r="AT141" s="191"/>
      <c r="AU141" s="191"/>
      <c r="AV141" s="192"/>
      <c r="AW141" s="190"/>
      <c r="AX141" s="191"/>
      <c r="AY141" s="191"/>
      <c r="AZ141" s="191"/>
      <c r="BA141" s="191"/>
      <c r="BB141" s="191"/>
      <c r="BC141" s="191"/>
      <c r="BD141" s="191"/>
      <c r="BE141" s="192"/>
      <c r="BF141" s="196"/>
      <c r="BG141" s="197"/>
      <c r="BH141" s="197"/>
      <c r="BI141" s="197"/>
      <c r="BJ141" s="197"/>
      <c r="BK141" s="197"/>
      <c r="BL141" s="198"/>
    </row>
    <row r="142" spans="1:64" ht="12.75">
      <c r="A142" s="166" t="s">
        <v>621</v>
      </c>
      <c r="B142" s="167"/>
      <c r="C142" s="167"/>
      <c r="D142" s="167"/>
      <c r="E142" s="167"/>
      <c r="F142" s="167"/>
      <c r="G142" s="168" t="s">
        <v>622</v>
      </c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9" t="s">
        <v>458</v>
      </c>
      <c r="AI142" s="170"/>
      <c r="AJ142" s="170"/>
      <c r="AK142" s="170"/>
      <c r="AL142" s="170"/>
      <c r="AM142" s="171"/>
      <c r="AN142" s="172"/>
      <c r="AO142" s="173"/>
      <c r="AP142" s="173"/>
      <c r="AQ142" s="173"/>
      <c r="AR142" s="173"/>
      <c r="AS142" s="173"/>
      <c r="AT142" s="173"/>
      <c r="AU142" s="173"/>
      <c r="AV142" s="174"/>
      <c r="AW142" s="172"/>
      <c r="AX142" s="173"/>
      <c r="AY142" s="173"/>
      <c r="AZ142" s="173"/>
      <c r="BA142" s="173"/>
      <c r="BB142" s="173"/>
      <c r="BC142" s="173"/>
      <c r="BD142" s="173"/>
      <c r="BE142" s="174"/>
      <c r="BF142" s="175"/>
      <c r="BG142" s="176"/>
      <c r="BH142" s="176"/>
      <c r="BI142" s="176"/>
      <c r="BJ142" s="176"/>
      <c r="BK142" s="176"/>
      <c r="BL142" s="177"/>
    </row>
    <row r="143" spans="1:64" ht="12.75">
      <c r="A143" s="152" t="s">
        <v>623</v>
      </c>
      <c r="B143" s="153"/>
      <c r="C143" s="153"/>
      <c r="D143" s="153"/>
      <c r="E143" s="153"/>
      <c r="F143" s="154"/>
      <c r="G143" s="155" t="s">
        <v>624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7"/>
      <c r="AH143" s="158" t="s">
        <v>617</v>
      </c>
      <c r="AI143" s="159"/>
      <c r="AJ143" s="159"/>
      <c r="AK143" s="159"/>
      <c r="AL143" s="159"/>
      <c r="AM143" s="159"/>
      <c r="AN143" s="160" t="s">
        <v>1</v>
      </c>
      <c r="AO143" s="160"/>
      <c r="AP143" s="160"/>
      <c r="AQ143" s="160"/>
      <c r="AR143" s="160"/>
      <c r="AS143" s="160"/>
      <c r="AT143" s="160"/>
      <c r="AU143" s="160"/>
      <c r="AV143" s="160"/>
      <c r="AW143" s="161" t="s">
        <v>455</v>
      </c>
      <c r="AX143" s="161"/>
      <c r="AY143" s="161"/>
      <c r="AZ143" s="161"/>
      <c r="BA143" s="161"/>
      <c r="BB143" s="161"/>
      <c r="BC143" s="161"/>
      <c r="BD143" s="161"/>
      <c r="BE143" s="161"/>
      <c r="BF143" s="162" t="s">
        <v>455</v>
      </c>
      <c r="BG143" s="162"/>
      <c r="BH143" s="162"/>
      <c r="BI143" s="162"/>
      <c r="BJ143" s="162"/>
      <c r="BK143" s="162"/>
      <c r="BL143" s="162"/>
    </row>
    <row r="144" spans="1:64" ht="12.75">
      <c r="A144" s="153"/>
      <c r="B144" s="153"/>
      <c r="C144" s="153"/>
      <c r="D144" s="153"/>
      <c r="E144" s="153"/>
      <c r="F144" s="154"/>
      <c r="G144" s="163" t="s">
        <v>625</v>
      </c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5"/>
      <c r="AH144" s="158"/>
      <c r="AI144" s="159"/>
      <c r="AJ144" s="159"/>
      <c r="AK144" s="159"/>
      <c r="AL144" s="159"/>
      <c r="AM144" s="159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2"/>
      <c r="BG144" s="162"/>
      <c r="BH144" s="162"/>
      <c r="BI144" s="162"/>
      <c r="BJ144" s="162"/>
      <c r="BK144" s="162"/>
      <c r="BL144" s="162"/>
    </row>
    <row r="145" spans="1:64" ht="12.75">
      <c r="A145" s="126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</row>
    <row r="146" spans="1:64" ht="12.75">
      <c r="A146" s="129" t="s">
        <v>626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</row>
    <row r="147" spans="1:64" ht="12.75">
      <c r="A147" s="151" t="s">
        <v>627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</row>
    <row r="148" spans="1:64" ht="12.75">
      <c r="A148" s="131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</row>
    <row r="149" spans="1:64" ht="12.75">
      <c r="A149" s="151" t="s">
        <v>628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</row>
    <row r="150" spans="1:64" ht="12.75">
      <c r="A150" s="131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</row>
    <row r="151" spans="1:64" ht="12.75">
      <c r="A151" s="151" t="s">
        <v>629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</row>
    <row r="152" spans="1:64" ht="12.75">
      <c r="A152" s="132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</row>
    <row r="153" spans="1:64" ht="12.75">
      <c r="A153" s="151" t="s">
        <v>630</v>
      </c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</row>
    <row r="154" spans="1:64" ht="12.75">
      <c r="A154" s="131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</row>
    <row r="155" spans="1:64" ht="12.75">
      <c r="A155" s="151" t="s">
        <v>631</v>
      </c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</row>
    <row r="156" spans="1:64" ht="15.75">
      <c r="A156" s="130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</row>
  </sheetData>
  <sheetProtection/>
  <mergeCells count="534">
    <mergeCell ref="A6:BL6"/>
    <mergeCell ref="A7:BL7"/>
    <mergeCell ref="A8:BL8"/>
    <mergeCell ref="A9:BL9"/>
    <mergeCell ref="A10:BL10"/>
    <mergeCell ref="A12:BL12"/>
    <mergeCell ref="V14:BG14"/>
    <mergeCell ref="F15:AT15"/>
    <mergeCell ref="F16:AT16"/>
    <mergeCell ref="AC17:AH17"/>
    <mergeCell ref="AI17:AJ17"/>
    <mergeCell ref="AK17:AP17"/>
    <mergeCell ref="A19:F19"/>
    <mergeCell ref="G19:AG19"/>
    <mergeCell ref="AH19:AM19"/>
    <mergeCell ref="AN19:BE19"/>
    <mergeCell ref="BF19:BL19"/>
    <mergeCell ref="A20:F20"/>
    <mergeCell ref="G20:AG20"/>
    <mergeCell ref="AH20:AM20"/>
    <mergeCell ref="AN20:AV20"/>
    <mergeCell ref="AW20:BE20"/>
    <mergeCell ref="BF20:BL20"/>
    <mergeCell ref="A21:F21"/>
    <mergeCell ref="G21:AG21"/>
    <mergeCell ref="AH21:AM21"/>
    <mergeCell ref="AN21:AV21"/>
    <mergeCell ref="AW21:BE21"/>
    <mergeCell ref="BF21:BL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0"/>
    <mergeCell ref="G28:AG28"/>
    <mergeCell ref="AH28:AM30"/>
    <mergeCell ref="AN28:AV30"/>
    <mergeCell ref="AW28:BE30"/>
    <mergeCell ref="BF28:BL30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7"/>
    <mergeCell ref="G37:AG37"/>
    <mergeCell ref="AH37:AM37"/>
    <mergeCell ref="AN37:AV37"/>
    <mergeCell ref="AW37:BE37"/>
    <mergeCell ref="BF37:BL37"/>
    <mergeCell ref="A38:F38"/>
    <mergeCell ref="G38:AG38"/>
    <mergeCell ref="AH38:AM38"/>
    <mergeCell ref="AN38:AV38"/>
    <mergeCell ref="AW38:BE38"/>
    <mergeCell ref="BF38:BL38"/>
    <mergeCell ref="A39:F39"/>
    <mergeCell ref="G39:AG39"/>
    <mergeCell ref="AH39:AM39"/>
    <mergeCell ref="AN39:AV39"/>
    <mergeCell ref="AW39:BE39"/>
    <mergeCell ref="BF39:BL39"/>
    <mergeCell ref="A40:F40"/>
    <mergeCell ref="G40:AG40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42:F42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4"/>
    <mergeCell ref="G54:AG54"/>
    <mergeCell ref="AH54:AM54"/>
    <mergeCell ref="AN54:AV54"/>
    <mergeCell ref="AW54:BE54"/>
    <mergeCell ref="BF54:BL54"/>
    <mergeCell ref="A55:F56"/>
    <mergeCell ref="G55:AG55"/>
    <mergeCell ref="AH55:AM56"/>
    <mergeCell ref="AN55:AV56"/>
    <mergeCell ref="AW55:BE56"/>
    <mergeCell ref="BF55:BL56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4:F64"/>
    <mergeCell ref="G64:AG64"/>
    <mergeCell ref="AH64:AM64"/>
    <mergeCell ref="AN64:AV64"/>
    <mergeCell ref="AW64:BE64"/>
    <mergeCell ref="BF64:BL64"/>
    <mergeCell ref="A65:F65"/>
    <mergeCell ref="G65:AG65"/>
    <mergeCell ref="AH65:AM65"/>
    <mergeCell ref="AN65:AV65"/>
    <mergeCell ref="AW65:BE65"/>
    <mergeCell ref="BF65:BL65"/>
    <mergeCell ref="A66:F66"/>
    <mergeCell ref="G66:AG66"/>
    <mergeCell ref="AH66:AM66"/>
    <mergeCell ref="AN66:AV66"/>
    <mergeCell ref="AW66:BE66"/>
    <mergeCell ref="BF66:BL66"/>
    <mergeCell ref="A67:F67"/>
    <mergeCell ref="G67:AG67"/>
    <mergeCell ref="AH67:AM67"/>
    <mergeCell ref="AN67:AV67"/>
    <mergeCell ref="AW67:BE67"/>
    <mergeCell ref="BF67:BL67"/>
    <mergeCell ref="A68:F70"/>
    <mergeCell ref="AH68:AM70"/>
    <mergeCell ref="AN68:AV70"/>
    <mergeCell ref="AW68:BE70"/>
    <mergeCell ref="BF68:BL70"/>
    <mergeCell ref="A71:F71"/>
    <mergeCell ref="G71:AG71"/>
    <mergeCell ref="AH71:AM71"/>
    <mergeCell ref="AN71:AV71"/>
    <mergeCell ref="AW71:BE71"/>
    <mergeCell ref="BF71:BL71"/>
    <mergeCell ref="A72:F73"/>
    <mergeCell ref="G72:AG72"/>
    <mergeCell ref="AH72:AM73"/>
    <mergeCell ref="AN72:AV73"/>
    <mergeCell ref="AW72:BE73"/>
    <mergeCell ref="BF72:BL73"/>
    <mergeCell ref="G73:AG73"/>
    <mergeCell ref="AW74:BE80"/>
    <mergeCell ref="BF74:BL80"/>
    <mergeCell ref="G75:AG75"/>
    <mergeCell ref="G76:AG76"/>
    <mergeCell ref="G77:AG77"/>
    <mergeCell ref="G78:AG78"/>
    <mergeCell ref="G79:AG79"/>
    <mergeCell ref="G80:AG80"/>
    <mergeCell ref="G81:AG81"/>
    <mergeCell ref="AH81:AM82"/>
    <mergeCell ref="AN81:AV82"/>
    <mergeCell ref="A74:F80"/>
    <mergeCell ref="G74:AG74"/>
    <mergeCell ref="AH74:AM80"/>
    <mergeCell ref="AN74:AV80"/>
    <mergeCell ref="AW81:BE82"/>
    <mergeCell ref="BF81:BL82"/>
    <mergeCell ref="G82:AG82"/>
    <mergeCell ref="A83:F83"/>
    <mergeCell ref="G83:AG83"/>
    <mergeCell ref="AH83:AM83"/>
    <mergeCell ref="AN83:AV83"/>
    <mergeCell ref="AW83:BE83"/>
    <mergeCell ref="BF83:BL83"/>
    <mergeCell ref="A81:F82"/>
    <mergeCell ref="A84:F84"/>
    <mergeCell ref="G84:AG84"/>
    <mergeCell ref="AH84:AM84"/>
    <mergeCell ref="AN84:AV84"/>
    <mergeCell ref="AW84:BE84"/>
    <mergeCell ref="BF84:BL84"/>
    <mergeCell ref="A85:F85"/>
    <mergeCell ref="G85:AG85"/>
    <mergeCell ref="AH85:AM85"/>
    <mergeCell ref="AN85:AV85"/>
    <mergeCell ref="AW85:BE85"/>
    <mergeCell ref="BF85:BL85"/>
    <mergeCell ref="A86:F88"/>
    <mergeCell ref="G86:AG86"/>
    <mergeCell ref="AH86:AM88"/>
    <mergeCell ref="AN86:AV88"/>
    <mergeCell ref="AW86:BE88"/>
    <mergeCell ref="BF86:BL88"/>
    <mergeCell ref="G87:AG87"/>
    <mergeCell ref="G88:AG88"/>
    <mergeCell ref="A89:F90"/>
    <mergeCell ref="G89:AG89"/>
    <mergeCell ref="AH89:AM90"/>
    <mergeCell ref="AN89:AV90"/>
    <mergeCell ref="AW89:BE90"/>
    <mergeCell ref="BF89:BL90"/>
    <mergeCell ref="G90:AG90"/>
    <mergeCell ref="A91:F92"/>
    <mergeCell ref="G91:AG91"/>
    <mergeCell ref="AH91:AM92"/>
    <mergeCell ref="AN91:AV92"/>
    <mergeCell ref="AW91:BE92"/>
    <mergeCell ref="BF91:BL92"/>
    <mergeCell ref="G92:AG92"/>
    <mergeCell ref="A93:F94"/>
    <mergeCell ref="G93:AG93"/>
    <mergeCell ref="AH93:AM94"/>
    <mergeCell ref="AN93:AV94"/>
    <mergeCell ref="AW93:BE94"/>
    <mergeCell ref="BF93:BL94"/>
    <mergeCell ref="G94:AG94"/>
    <mergeCell ref="A95:F98"/>
    <mergeCell ref="G95:AG95"/>
    <mergeCell ref="AH95:AM98"/>
    <mergeCell ref="AN95:AV98"/>
    <mergeCell ref="AW95:BE98"/>
    <mergeCell ref="BF95:BL98"/>
    <mergeCell ref="G96:AG96"/>
    <mergeCell ref="G97:AG97"/>
    <mergeCell ref="G98:AG98"/>
    <mergeCell ref="A99:F102"/>
    <mergeCell ref="G99:AG99"/>
    <mergeCell ref="AH99:AM102"/>
    <mergeCell ref="AN99:AV102"/>
    <mergeCell ref="AW99:BE102"/>
    <mergeCell ref="BF99:BL102"/>
    <mergeCell ref="G100:AG100"/>
    <mergeCell ref="G101:AG101"/>
    <mergeCell ref="G102:AG102"/>
    <mergeCell ref="A103:F103"/>
    <mergeCell ref="G103:AG103"/>
    <mergeCell ref="AH103:AM103"/>
    <mergeCell ref="AN103:AV103"/>
    <mergeCell ref="AW103:BE103"/>
    <mergeCell ref="BF103:BL103"/>
    <mergeCell ref="A104:F104"/>
    <mergeCell ref="G104:AG104"/>
    <mergeCell ref="AH104:AM104"/>
    <mergeCell ref="AN104:AV104"/>
    <mergeCell ref="AW104:BE104"/>
    <mergeCell ref="BF104:BL104"/>
    <mergeCell ref="A105:F106"/>
    <mergeCell ref="G105:AG105"/>
    <mergeCell ref="AH105:AM106"/>
    <mergeCell ref="AN105:AV106"/>
    <mergeCell ref="AW105:BE106"/>
    <mergeCell ref="BF105:BL106"/>
    <mergeCell ref="G106:AG106"/>
    <mergeCell ref="A107:F108"/>
    <mergeCell ref="G107:AG107"/>
    <mergeCell ref="AH107:AM108"/>
    <mergeCell ref="AN107:AV108"/>
    <mergeCell ref="AW107:BE108"/>
    <mergeCell ref="BF107:BL108"/>
    <mergeCell ref="G108:AG108"/>
    <mergeCell ref="A109:F110"/>
    <mergeCell ref="G109:AG109"/>
    <mergeCell ref="AH109:AM110"/>
    <mergeCell ref="AN109:AV110"/>
    <mergeCell ref="AW109:BE110"/>
    <mergeCell ref="BF109:BL110"/>
    <mergeCell ref="G110:AG110"/>
    <mergeCell ref="A111:F112"/>
    <mergeCell ref="G111:AG111"/>
    <mergeCell ref="AH111:AM112"/>
    <mergeCell ref="AN111:AV112"/>
    <mergeCell ref="AW111:BE112"/>
    <mergeCell ref="BF111:BL112"/>
    <mergeCell ref="G112:AG112"/>
    <mergeCell ref="A113:F114"/>
    <mergeCell ref="G113:AG113"/>
    <mergeCell ref="AH113:AM114"/>
    <mergeCell ref="AN113:AV114"/>
    <mergeCell ref="AW113:BE114"/>
    <mergeCell ref="BF113:BL114"/>
    <mergeCell ref="G114:AG114"/>
    <mergeCell ref="A115:F116"/>
    <mergeCell ref="G115:AG115"/>
    <mergeCell ref="AH115:AM116"/>
    <mergeCell ref="AN115:AV116"/>
    <mergeCell ref="AW115:BE116"/>
    <mergeCell ref="BF115:BL116"/>
    <mergeCell ref="G116:AG116"/>
    <mergeCell ref="A117:F118"/>
    <mergeCell ref="G117:AG117"/>
    <mergeCell ref="AH117:AM118"/>
    <mergeCell ref="AN117:AV118"/>
    <mergeCell ref="AW117:BE118"/>
    <mergeCell ref="BF117:BL118"/>
    <mergeCell ref="G118:AG118"/>
    <mergeCell ref="A119:F120"/>
    <mergeCell ref="G119:AG119"/>
    <mergeCell ref="AH119:AM120"/>
    <mergeCell ref="AN119:AV120"/>
    <mergeCell ref="AW119:BE120"/>
    <mergeCell ref="BF119:BL120"/>
    <mergeCell ref="G120:AG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A124:F125"/>
    <mergeCell ref="G124:AG124"/>
    <mergeCell ref="AH124:AM125"/>
    <mergeCell ref="AN124:AV125"/>
    <mergeCell ref="AW124:BE125"/>
    <mergeCell ref="BF124:BL125"/>
    <mergeCell ref="G125:AG125"/>
    <mergeCell ref="A126:F127"/>
    <mergeCell ref="G126:AG126"/>
    <mergeCell ref="AH126:AM127"/>
    <mergeCell ref="AN126:AV127"/>
    <mergeCell ref="AW126:BE127"/>
    <mergeCell ref="BF126:BL127"/>
    <mergeCell ref="G127:AG127"/>
    <mergeCell ref="A128:F129"/>
    <mergeCell ref="G128:AG128"/>
    <mergeCell ref="AH128:AM129"/>
    <mergeCell ref="AN128:AV129"/>
    <mergeCell ref="AW128:BE129"/>
    <mergeCell ref="BF128:BL129"/>
    <mergeCell ref="G129:AG129"/>
    <mergeCell ref="A130:F130"/>
    <mergeCell ref="G130:AG130"/>
    <mergeCell ref="AH130:AM130"/>
    <mergeCell ref="AN130:AV130"/>
    <mergeCell ref="AW130:BE130"/>
    <mergeCell ref="BF130:BL130"/>
    <mergeCell ref="A131:F132"/>
    <mergeCell ref="G131:AG131"/>
    <mergeCell ref="AH131:AM132"/>
    <mergeCell ref="AN131:AV132"/>
    <mergeCell ref="AW131:BE132"/>
    <mergeCell ref="BF131:BL132"/>
    <mergeCell ref="G132:AG132"/>
    <mergeCell ref="A133:F134"/>
    <mergeCell ref="G133:AG133"/>
    <mergeCell ref="AH133:AM134"/>
    <mergeCell ref="AN133:AV134"/>
    <mergeCell ref="AW133:BE134"/>
    <mergeCell ref="BF133:BL134"/>
    <mergeCell ref="G134:AG134"/>
    <mergeCell ref="A135:F136"/>
    <mergeCell ref="G135:AG135"/>
    <mergeCell ref="AH135:AM136"/>
    <mergeCell ref="AN135:AV136"/>
    <mergeCell ref="AW135:BE136"/>
    <mergeCell ref="BF135:BL136"/>
    <mergeCell ref="G136:AG136"/>
    <mergeCell ref="A137:F138"/>
    <mergeCell ref="G137:AG137"/>
    <mergeCell ref="AH137:AM138"/>
    <mergeCell ref="AN137:AV138"/>
    <mergeCell ref="AW137:BE138"/>
    <mergeCell ref="BF137:BL138"/>
    <mergeCell ref="G138:AG138"/>
    <mergeCell ref="A139:F139"/>
    <mergeCell ref="G139:AG139"/>
    <mergeCell ref="AH139:AM139"/>
    <mergeCell ref="AN139:AV139"/>
    <mergeCell ref="AW139:BE139"/>
    <mergeCell ref="BF139:BL139"/>
    <mergeCell ref="A140:F141"/>
    <mergeCell ref="G140:AG140"/>
    <mergeCell ref="AH140:AM141"/>
    <mergeCell ref="AN140:AV141"/>
    <mergeCell ref="AW140:BE141"/>
    <mergeCell ref="BF140:BL141"/>
    <mergeCell ref="G141:AG141"/>
    <mergeCell ref="BF143:BL144"/>
    <mergeCell ref="G144:AG144"/>
    <mergeCell ref="A142:F142"/>
    <mergeCell ref="G142:AG142"/>
    <mergeCell ref="AH142:AM142"/>
    <mergeCell ref="AN142:AV142"/>
    <mergeCell ref="AW142:BE142"/>
    <mergeCell ref="BF142:BL142"/>
    <mergeCell ref="A147:BL147"/>
    <mergeCell ref="A149:BL149"/>
    <mergeCell ref="A151:BL151"/>
    <mergeCell ref="A153:BL153"/>
    <mergeCell ref="A155:BL155"/>
    <mergeCell ref="A143:F144"/>
    <mergeCell ref="G143:AG143"/>
    <mergeCell ref="AH143:AM144"/>
    <mergeCell ref="AN143:AV144"/>
    <mergeCell ref="AW143:BE144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39"/>
  <sheetViews>
    <sheetView zoomScalePageLayoutView="0" workbookViewId="0" topLeftCell="A1">
      <pane xSplit="2" ySplit="14" topLeftCell="C21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239" sqref="H239:I239"/>
    </sheetView>
  </sheetViews>
  <sheetFormatPr defaultColWidth="9.140625" defaultRowHeight="12.75"/>
  <cols>
    <col min="1" max="1" width="50.00390625" style="3" customWidth="1"/>
    <col min="2" max="2" width="20.00390625" style="3" customWidth="1"/>
    <col min="3" max="4" width="16.00390625" style="3" customWidth="1"/>
    <col min="5" max="5" width="19.28125" style="0" customWidth="1"/>
    <col min="6" max="6" width="24.140625" style="0" customWidth="1"/>
    <col min="7" max="8" width="21.140625" style="0" customWidth="1"/>
    <col min="9" max="9" width="20.00390625" style="0" customWidth="1"/>
  </cols>
  <sheetData>
    <row r="1" spans="1:4" ht="12.75">
      <c r="A1" s="69" t="s">
        <v>9</v>
      </c>
      <c r="B1" s="2"/>
      <c r="C1" s="2"/>
      <c r="D1" s="2"/>
    </row>
    <row r="2" spans="1:4" ht="15.75">
      <c r="A2" s="70" t="s">
        <v>290</v>
      </c>
      <c r="B2" s="2"/>
      <c r="C2" s="2"/>
      <c r="D2" s="2"/>
    </row>
    <row r="3" ht="12.75" hidden="1">
      <c r="E3" s="3"/>
    </row>
    <row r="4" spans="1:4" ht="12.75" customHeight="1" hidden="1">
      <c r="A4" s="418" t="s">
        <v>177</v>
      </c>
      <c r="B4" s="419"/>
      <c r="C4" s="420"/>
      <c r="D4" s="420"/>
    </row>
    <row r="5" spans="1:5" ht="12.75" hidden="1">
      <c r="A5" s="71"/>
      <c r="B5" s="71"/>
      <c r="C5" s="2"/>
      <c r="D5" s="2"/>
      <c r="E5" s="3"/>
    </row>
    <row r="6" spans="1:4" ht="12.75" customHeight="1" hidden="1">
      <c r="A6" s="418" t="s">
        <v>291</v>
      </c>
      <c r="B6" s="419"/>
      <c r="C6" s="420"/>
      <c r="D6" s="420"/>
    </row>
    <row r="7" spans="1:5" ht="12.75" hidden="1">
      <c r="A7" s="71"/>
      <c r="B7" s="71"/>
      <c r="C7" s="2"/>
      <c r="D7" s="2"/>
      <c r="E7" s="3"/>
    </row>
    <row r="8" spans="1:4" ht="12.75" hidden="1">
      <c r="A8" s="72" t="s">
        <v>178</v>
      </c>
      <c r="B8" s="421" t="s">
        <v>292</v>
      </c>
      <c r="C8" s="421" t="s">
        <v>183</v>
      </c>
      <c r="D8" s="421" t="s">
        <v>184</v>
      </c>
    </row>
    <row r="9" spans="1:4" ht="12.75" hidden="1">
      <c r="A9" s="72" t="s">
        <v>182</v>
      </c>
      <c r="B9" s="422"/>
      <c r="C9" s="422"/>
      <c r="D9" s="422"/>
    </row>
    <row r="10" spans="1:4" ht="25.5" customHeight="1" hidden="1">
      <c r="A10" s="72" t="s">
        <v>185</v>
      </c>
      <c r="B10" s="422"/>
      <c r="C10" s="422"/>
      <c r="D10" s="422"/>
    </row>
    <row r="11" spans="1:4" ht="12.75" hidden="1">
      <c r="A11" s="72" t="s">
        <v>186</v>
      </c>
      <c r="B11" s="423"/>
      <c r="C11" s="423"/>
      <c r="D11" s="423"/>
    </row>
    <row r="12" spans="1:4" ht="12.75">
      <c r="A12" s="73" t="s">
        <v>188</v>
      </c>
      <c r="B12" s="73" t="s">
        <v>293</v>
      </c>
      <c r="C12" s="74"/>
      <c r="D12" s="74"/>
    </row>
    <row r="13" spans="1:4" ht="24" customHeight="1">
      <c r="A13" s="75" t="s">
        <v>189</v>
      </c>
      <c r="B13" s="76" t="s">
        <v>293</v>
      </c>
      <c r="C13" s="77"/>
      <c r="D13" s="77"/>
    </row>
    <row r="14" spans="1:9" ht="38.25">
      <c r="A14" s="78" t="s">
        <v>17</v>
      </c>
      <c r="B14" s="79" t="s">
        <v>293</v>
      </c>
      <c r="C14" s="80"/>
      <c r="D14" s="80"/>
      <c r="E14" s="135" t="s">
        <v>632</v>
      </c>
      <c r="F14" s="67" t="s">
        <v>426</v>
      </c>
      <c r="G14" s="67" t="s">
        <v>300</v>
      </c>
      <c r="H14" s="67" t="s">
        <v>305</v>
      </c>
      <c r="I14" s="136" t="s">
        <v>633</v>
      </c>
    </row>
    <row r="15" spans="1:4" ht="36">
      <c r="A15" s="81" t="s">
        <v>227</v>
      </c>
      <c r="B15" s="82" t="s">
        <v>293</v>
      </c>
      <c r="C15" s="83"/>
      <c r="D15" s="83"/>
    </row>
    <row r="16" spans="1:9" ht="12.75">
      <c r="A16" s="84"/>
      <c r="B16" s="85" t="s">
        <v>16</v>
      </c>
      <c r="C16" s="86">
        <v>97795.35</v>
      </c>
      <c r="D16" s="83"/>
      <c r="E16" s="55"/>
      <c r="I16" s="55">
        <f>C16</f>
        <v>97795.35</v>
      </c>
    </row>
    <row r="17" spans="1:4" ht="12.75">
      <c r="A17" s="84"/>
      <c r="B17" s="82" t="s">
        <v>294</v>
      </c>
      <c r="C17" s="86">
        <v>97795.35</v>
      </c>
      <c r="D17" s="83"/>
    </row>
    <row r="18" spans="1:4" ht="24">
      <c r="A18" s="84"/>
      <c r="B18" s="82" t="s">
        <v>295</v>
      </c>
      <c r="C18" s="83"/>
      <c r="D18" s="83"/>
    </row>
    <row r="19" spans="1:4" ht="36">
      <c r="A19" s="81" t="s">
        <v>228</v>
      </c>
      <c r="B19" s="82" t="s">
        <v>293</v>
      </c>
      <c r="C19" s="83"/>
      <c r="D19" s="83"/>
    </row>
    <row r="20" spans="1:5" ht="12.75">
      <c r="A20" s="84"/>
      <c r="B20" s="85" t="s">
        <v>16</v>
      </c>
      <c r="C20" s="86">
        <v>338061.88</v>
      </c>
      <c r="D20" s="83"/>
      <c r="E20" s="55"/>
    </row>
    <row r="21" spans="1:9" ht="12.75">
      <c r="A21" s="84"/>
      <c r="B21" s="82" t="s">
        <v>294</v>
      </c>
      <c r="C21" s="86">
        <v>338061.88</v>
      </c>
      <c r="D21" s="83"/>
      <c r="I21" s="55">
        <f>C20</f>
        <v>338061.88</v>
      </c>
    </row>
    <row r="22" spans="1:4" ht="24">
      <c r="A22" s="84"/>
      <c r="B22" s="82" t="s">
        <v>295</v>
      </c>
      <c r="C22" s="83"/>
      <c r="D22" s="83"/>
    </row>
    <row r="23" spans="1:4" ht="36">
      <c r="A23" s="81" t="s">
        <v>229</v>
      </c>
      <c r="B23" s="82" t="s">
        <v>293</v>
      </c>
      <c r="C23" s="83"/>
      <c r="D23" s="83"/>
    </row>
    <row r="24" spans="1:9" ht="12.75">
      <c r="A24" s="84"/>
      <c r="B24" s="85" t="s">
        <v>16</v>
      </c>
      <c r="C24" s="86">
        <v>313484</v>
      </c>
      <c r="D24" s="83"/>
      <c r="E24" s="55"/>
      <c r="I24" s="55">
        <f>C24</f>
        <v>313484</v>
      </c>
    </row>
    <row r="25" spans="1:8" ht="12.75">
      <c r="A25" s="84"/>
      <c r="B25" s="85" t="s">
        <v>296</v>
      </c>
      <c r="C25" s="86">
        <v>10274.44</v>
      </c>
      <c r="D25" s="83"/>
      <c r="F25" s="55"/>
      <c r="H25" s="55">
        <f>C25</f>
        <v>10274.44</v>
      </c>
    </row>
    <row r="26" spans="1:6" ht="12.75">
      <c r="A26" s="84"/>
      <c r="B26" s="85" t="s">
        <v>297</v>
      </c>
      <c r="C26" s="86">
        <v>66717.12</v>
      </c>
      <c r="D26" s="83"/>
      <c r="F26" s="55">
        <f>C26</f>
        <v>66717.12</v>
      </c>
    </row>
    <row r="27" spans="1:4" ht="12.75">
      <c r="A27" s="84"/>
      <c r="B27" s="82" t="s">
        <v>294</v>
      </c>
      <c r="C27" s="86">
        <v>390475.56</v>
      </c>
      <c r="D27" s="83"/>
    </row>
    <row r="28" spans="1:4" ht="24">
      <c r="A28" s="84"/>
      <c r="B28" s="82" t="s">
        <v>295</v>
      </c>
      <c r="C28" s="83"/>
      <c r="D28" s="83"/>
    </row>
    <row r="29" spans="1:4" ht="36">
      <c r="A29" s="81" t="s">
        <v>230</v>
      </c>
      <c r="B29" s="82" t="s">
        <v>293</v>
      </c>
      <c r="C29" s="83"/>
      <c r="D29" s="83"/>
    </row>
    <row r="30" spans="1:9" ht="12.75">
      <c r="A30" s="84"/>
      <c r="B30" s="85" t="s">
        <v>16</v>
      </c>
      <c r="C30" s="86">
        <v>87526.16</v>
      </c>
      <c r="D30" s="83"/>
      <c r="E30" s="55"/>
      <c r="I30" s="55">
        <f>C30</f>
        <v>87526.16</v>
      </c>
    </row>
    <row r="31" spans="1:9" ht="12.75">
      <c r="A31" s="84"/>
      <c r="B31" s="85" t="s">
        <v>298</v>
      </c>
      <c r="C31" s="86">
        <v>2327.09</v>
      </c>
      <c r="D31" s="83"/>
      <c r="E31" s="55"/>
      <c r="I31" s="55">
        <f>C31</f>
        <v>2327.09</v>
      </c>
    </row>
    <row r="32" spans="1:8" ht="12.75">
      <c r="A32" s="84"/>
      <c r="B32" s="85" t="s">
        <v>296</v>
      </c>
      <c r="C32" s="86">
        <v>5715.01</v>
      </c>
      <c r="D32" s="83"/>
      <c r="F32" s="55"/>
      <c r="H32" s="55">
        <f>C32</f>
        <v>5715.01</v>
      </c>
    </row>
    <row r="33" spans="1:6" ht="12.75">
      <c r="A33" s="84"/>
      <c r="B33" s="85" t="s">
        <v>297</v>
      </c>
      <c r="C33" s="86">
        <v>37110.48</v>
      </c>
      <c r="D33" s="83"/>
      <c r="F33" s="55">
        <f>C33</f>
        <v>37110.48</v>
      </c>
    </row>
    <row r="34" spans="1:4" ht="12.75">
      <c r="A34" s="84"/>
      <c r="B34" s="82" t="s">
        <v>294</v>
      </c>
      <c r="C34" s="86">
        <v>132678.74</v>
      </c>
      <c r="D34" s="83"/>
    </row>
    <row r="35" spans="1:4" ht="24">
      <c r="A35" s="84"/>
      <c r="B35" s="82" t="s">
        <v>295</v>
      </c>
      <c r="C35" s="83"/>
      <c r="D35" s="83"/>
    </row>
    <row r="36" spans="1:4" ht="36">
      <c r="A36" s="81" t="s">
        <v>231</v>
      </c>
      <c r="B36" s="82" t="s">
        <v>293</v>
      </c>
      <c r="C36" s="83"/>
      <c r="D36" s="83"/>
    </row>
    <row r="37" spans="1:9" ht="12.75">
      <c r="A37" s="84"/>
      <c r="B37" s="85" t="s">
        <v>16</v>
      </c>
      <c r="C37" s="86">
        <v>323625.8</v>
      </c>
      <c r="D37" s="83"/>
      <c r="E37" s="55"/>
      <c r="I37" s="55">
        <f>C37</f>
        <v>323625.8</v>
      </c>
    </row>
    <row r="38" spans="1:8" ht="12.75">
      <c r="A38" s="84"/>
      <c r="B38" s="85" t="s">
        <v>296</v>
      </c>
      <c r="C38" s="86">
        <v>9224.22</v>
      </c>
      <c r="D38" s="83"/>
      <c r="F38" s="55"/>
      <c r="H38" s="55">
        <f>C38</f>
        <v>9224.22</v>
      </c>
    </row>
    <row r="39" spans="1:6" ht="12.75">
      <c r="A39" s="84"/>
      <c r="B39" s="85" t="s">
        <v>297</v>
      </c>
      <c r="C39" s="86">
        <v>59897.55</v>
      </c>
      <c r="D39" s="83"/>
      <c r="F39" s="55">
        <f>C39</f>
        <v>59897.55</v>
      </c>
    </row>
    <row r="40" spans="1:4" ht="12.75">
      <c r="A40" s="84"/>
      <c r="B40" s="82" t="s">
        <v>294</v>
      </c>
      <c r="C40" s="86">
        <v>392747.57</v>
      </c>
      <c r="D40" s="83"/>
    </row>
    <row r="41" spans="1:4" ht="24">
      <c r="A41" s="84"/>
      <c r="B41" s="82" t="s">
        <v>295</v>
      </c>
      <c r="C41" s="83"/>
      <c r="D41" s="83"/>
    </row>
    <row r="42" spans="1:4" ht="36">
      <c r="A42" s="81" t="s">
        <v>232</v>
      </c>
      <c r="B42" s="82" t="s">
        <v>293</v>
      </c>
      <c r="C42" s="83"/>
      <c r="D42" s="83"/>
    </row>
    <row r="43" spans="1:9" ht="12.75">
      <c r="A43" s="84"/>
      <c r="B43" s="85" t="s">
        <v>16</v>
      </c>
      <c r="C43" s="86">
        <v>329518.08</v>
      </c>
      <c r="D43" s="83"/>
      <c r="E43" s="55"/>
      <c r="I43" s="55">
        <f>C43</f>
        <v>329518.08</v>
      </c>
    </row>
    <row r="44" spans="1:8" ht="12.75">
      <c r="A44" s="84"/>
      <c r="B44" s="85" t="s">
        <v>296</v>
      </c>
      <c r="C44" s="86">
        <v>15939.17</v>
      </c>
      <c r="D44" s="83"/>
      <c r="F44" s="55"/>
      <c r="H44" s="55">
        <f>C44</f>
        <v>15939.17</v>
      </c>
    </row>
    <row r="45" spans="1:6" ht="12.75">
      <c r="A45" s="84"/>
      <c r="B45" s="85" t="s">
        <v>297</v>
      </c>
      <c r="C45" s="86">
        <v>103501.08</v>
      </c>
      <c r="D45" s="83"/>
      <c r="F45" s="55">
        <f>C45</f>
        <v>103501.08</v>
      </c>
    </row>
    <row r="46" spans="1:4" ht="12.75">
      <c r="A46" s="84"/>
      <c r="B46" s="82" t="s">
        <v>294</v>
      </c>
      <c r="C46" s="86">
        <v>448958.33</v>
      </c>
      <c r="D46" s="83"/>
    </row>
    <row r="47" spans="1:4" ht="24">
      <c r="A47" s="84"/>
      <c r="B47" s="82" t="s">
        <v>295</v>
      </c>
      <c r="C47" s="83"/>
      <c r="D47" s="83"/>
    </row>
    <row r="48" spans="1:4" ht="36">
      <c r="A48" s="81" t="s">
        <v>233</v>
      </c>
      <c r="B48" s="82" t="s">
        <v>293</v>
      </c>
      <c r="C48" s="83"/>
      <c r="D48" s="83"/>
    </row>
    <row r="49" spans="1:9" ht="12.75">
      <c r="A49" s="84"/>
      <c r="B49" s="85" t="s">
        <v>16</v>
      </c>
      <c r="C49" s="86">
        <v>172408.77</v>
      </c>
      <c r="D49" s="83"/>
      <c r="E49" s="55"/>
      <c r="I49" s="55">
        <f>C49</f>
        <v>172408.77</v>
      </c>
    </row>
    <row r="50" spans="1:8" ht="12.75">
      <c r="A50" s="84"/>
      <c r="B50" s="85" t="s">
        <v>296</v>
      </c>
      <c r="C50" s="86">
        <v>7365.13</v>
      </c>
      <c r="D50" s="83"/>
      <c r="F50" s="55"/>
      <c r="H50" s="55">
        <f>C50</f>
        <v>7365.13</v>
      </c>
    </row>
    <row r="51" spans="1:6" ht="12.75">
      <c r="A51" s="84"/>
      <c r="B51" s="85" t="s">
        <v>297</v>
      </c>
      <c r="C51" s="86">
        <v>47825.52</v>
      </c>
      <c r="D51" s="83"/>
      <c r="F51" s="55">
        <f>C51</f>
        <v>47825.52</v>
      </c>
    </row>
    <row r="52" spans="1:4" ht="12.75">
      <c r="A52" s="84"/>
      <c r="B52" s="82" t="s">
        <v>294</v>
      </c>
      <c r="C52" s="86">
        <v>227599.42</v>
      </c>
      <c r="D52" s="83"/>
    </row>
    <row r="53" spans="1:4" ht="24">
      <c r="A53" s="84"/>
      <c r="B53" s="82" t="s">
        <v>295</v>
      </c>
      <c r="C53" s="83"/>
      <c r="D53" s="83"/>
    </row>
    <row r="54" spans="1:4" ht="24">
      <c r="A54" s="81" t="s">
        <v>234</v>
      </c>
      <c r="B54" s="82" t="s">
        <v>293</v>
      </c>
      <c r="C54" s="83"/>
      <c r="D54" s="83"/>
    </row>
    <row r="55" spans="1:9" ht="12.75">
      <c r="A55" s="84"/>
      <c r="B55" s="85" t="s">
        <v>16</v>
      </c>
      <c r="C55" s="86">
        <v>762974.13</v>
      </c>
      <c r="D55" s="83"/>
      <c r="E55" s="55"/>
      <c r="I55" s="55">
        <f>C55</f>
        <v>762974.13</v>
      </c>
    </row>
    <row r="56" spans="1:5" ht="12.75">
      <c r="A56" s="84"/>
      <c r="B56" s="85" t="s">
        <v>298</v>
      </c>
      <c r="C56" s="86">
        <v>19549.25</v>
      </c>
      <c r="D56" s="83"/>
      <c r="E56" s="55">
        <f>C56</f>
        <v>19549.25</v>
      </c>
    </row>
    <row r="57" spans="1:8" ht="12.75">
      <c r="A57" s="84"/>
      <c r="B57" s="85" t="s">
        <v>299</v>
      </c>
      <c r="C57" s="86">
        <v>580223.58</v>
      </c>
      <c r="D57" s="83"/>
      <c r="F57" s="55"/>
      <c r="G57" s="55">
        <f>C57</f>
        <v>580223.58</v>
      </c>
      <c r="H57" s="55"/>
    </row>
    <row r="58" spans="1:4" ht="12.75">
      <c r="A58" s="84"/>
      <c r="B58" s="82" t="s">
        <v>294</v>
      </c>
      <c r="C58" s="86">
        <v>1362746.96</v>
      </c>
      <c r="D58" s="83"/>
    </row>
    <row r="59" spans="1:4" ht="24">
      <c r="A59" s="84"/>
      <c r="B59" s="82" t="s">
        <v>295</v>
      </c>
      <c r="C59" s="83"/>
      <c r="D59" s="83"/>
    </row>
    <row r="60" spans="1:4" ht="36">
      <c r="A60" s="81" t="s">
        <v>235</v>
      </c>
      <c r="B60" s="82" t="s">
        <v>293</v>
      </c>
      <c r="C60" s="83"/>
      <c r="D60" s="83"/>
    </row>
    <row r="61" spans="1:9" ht="12.75">
      <c r="A61" s="84"/>
      <c r="B61" s="85" t="s">
        <v>16</v>
      </c>
      <c r="C61" s="86">
        <v>207415.26</v>
      </c>
      <c r="D61" s="83"/>
      <c r="E61" s="55"/>
      <c r="I61" s="55">
        <f>C61</f>
        <v>207415.26</v>
      </c>
    </row>
    <row r="62" spans="1:8" ht="12.75">
      <c r="A62" s="84"/>
      <c r="B62" s="85" t="s">
        <v>296</v>
      </c>
      <c r="C62" s="86">
        <v>5010.47</v>
      </c>
      <c r="D62" s="83"/>
      <c r="F62" s="55"/>
      <c r="H62" s="55">
        <f>C62</f>
        <v>5010.47</v>
      </c>
    </row>
    <row r="63" spans="1:6" ht="12.75">
      <c r="A63" s="84"/>
      <c r="B63" s="85" t="s">
        <v>297</v>
      </c>
      <c r="C63" s="86">
        <v>32535.51</v>
      </c>
      <c r="D63" s="83"/>
      <c r="F63" s="55">
        <f>C63</f>
        <v>32535.51</v>
      </c>
    </row>
    <row r="64" spans="1:4" ht="12.75">
      <c r="A64" s="84"/>
      <c r="B64" s="82" t="s">
        <v>294</v>
      </c>
      <c r="C64" s="86">
        <v>244961.24</v>
      </c>
      <c r="D64" s="83"/>
    </row>
    <row r="65" spans="1:4" ht="24">
      <c r="A65" s="84"/>
      <c r="B65" s="82" t="s">
        <v>295</v>
      </c>
      <c r="C65" s="83"/>
      <c r="D65" s="83"/>
    </row>
    <row r="66" spans="1:4" ht="36">
      <c r="A66" s="81" t="s">
        <v>236</v>
      </c>
      <c r="B66" s="82" t="s">
        <v>293</v>
      </c>
      <c r="C66" s="83"/>
      <c r="D66" s="83"/>
    </row>
    <row r="67" spans="1:9" ht="12.75">
      <c r="A67" s="84"/>
      <c r="B67" s="85" t="s">
        <v>16</v>
      </c>
      <c r="C67" s="86">
        <v>281290.16</v>
      </c>
      <c r="D67" s="83"/>
      <c r="E67" s="55"/>
      <c r="I67" s="55">
        <f>C67</f>
        <v>281290.16</v>
      </c>
    </row>
    <row r="68" spans="1:8" ht="12.75">
      <c r="A68" s="84"/>
      <c r="B68" s="85" t="s">
        <v>296</v>
      </c>
      <c r="C68" s="86">
        <v>8365.12</v>
      </c>
      <c r="D68" s="83"/>
      <c r="F68" s="55"/>
      <c r="H68" s="55">
        <f>C68</f>
        <v>8365.12</v>
      </c>
    </row>
    <row r="69" spans="1:6" ht="12.75">
      <c r="A69" s="84"/>
      <c r="B69" s="85" t="s">
        <v>297</v>
      </c>
      <c r="C69" s="86">
        <v>54318.94</v>
      </c>
      <c r="D69" s="83"/>
      <c r="F69" s="55">
        <f>C69</f>
        <v>54318.94</v>
      </c>
    </row>
    <row r="70" spans="1:4" ht="12.75">
      <c r="A70" s="84"/>
      <c r="B70" s="82" t="s">
        <v>294</v>
      </c>
      <c r="C70" s="86">
        <v>343974.22</v>
      </c>
      <c r="D70" s="83"/>
    </row>
    <row r="71" spans="1:4" ht="24">
      <c r="A71" s="84"/>
      <c r="B71" s="82" t="s">
        <v>295</v>
      </c>
      <c r="C71" s="83"/>
      <c r="D71" s="83"/>
    </row>
    <row r="72" spans="1:4" ht="36">
      <c r="A72" s="81" t="s">
        <v>237</v>
      </c>
      <c r="B72" s="82" t="s">
        <v>293</v>
      </c>
      <c r="C72" s="83"/>
      <c r="D72" s="83"/>
    </row>
    <row r="73" spans="1:9" ht="12.75">
      <c r="A73" s="84"/>
      <c r="B73" s="85" t="s">
        <v>16</v>
      </c>
      <c r="C73" s="86">
        <v>389384.84</v>
      </c>
      <c r="D73" s="83"/>
      <c r="E73" s="55"/>
      <c r="I73" s="55">
        <f>C73</f>
        <v>389384.84</v>
      </c>
    </row>
    <row r="74" spans="1:9" ht="12.75">
      <c r="A74" s="84"/>
      <c r="B74" s="85" t="s">
        <v>298</v>
      </c>
      <c r="C74" s="86">
        <v>4492.98</v>
      </c>
      <c r="D74" s="83"/>
      <c r="E74" s="55"/>
      <c r="I74" s="55">
        <f>C74</f>
        <v>4492.98</v>
      </c>
    </row>
    <row r="75" spans="1:8" ht="12.75">
      <c r="A75" s="84"/>
      <c r="B75" s="85" t="s">
        <v>296</v>
      </c>
      <c r="C75" s="86">
        <v>12387.45</v>
      </c>
      <c r="D75" s="83"/>
      <c r="F75" s="55"/>
      <c r="H75" s="55">
        <f>C75</f>
        <v>12387.45</v>
      </c>
    </row>
    <row r="76" spans="1:6" ht="12.75">
      <c r="A76" s="84"/>
      <c r="B76" s="85" t="s">
        <v>297</v>
      </c>
      <c r="C76" s="86">
        <v>80437.99</v>
      </c>
      <c r="D76" s="83"/>
      <c r="F76" s="55">
        <f>C76</f>
        <v>80437.99</v>
      </c>
    </row>
    <row r="77" spans="1:4" ht="12.75">
      <c r="A77" s="84"/>
      <c r="B77" s="82" t="s">
        <v>294</v>
      </c>
      <c r="C77" s="86">
        <v>486703.26</v>
      </c>
      <c r="D77" s="83"/>
    </row>
    <row r="78" spans="1:4" ht="24">
      <c r="A78" s="84"/>
      <c r="B78" s="82" t="s">
        <v>295</v>
      </c>
      <c r="C78" s="83"/>
      <c r="D78" s="83"/>
    </row>
    <row r="79" spans="1:4" ht="36">
      <c r="A79" s="81" t="s">
        <v>238</v>
      </c>
      <c r="B79" s="82" t="s">
        <v>293</v>
      </c>
      <c r="C79" s="83"/>
      <c r="D79" s="83"/>
    </row>
    <row r="80" spans="1:9" ht="12.75">
      <c r="A80" s="84"/>
      <c r="B80" s="85" t="s">
        <v>16</v>
      </c>
      <c r="C80" s="86">
        <v>37401.99</v>
      </c>
      <c r="D80" s="83"/>
      <c r="E80" s="55"/>
      <c r="I80" s="55">
        <f>C80</f>
        <v>37401.99</v>
      </c>
    </row>
    <row r="81" spans="1:4" ht="12.75">
      <c r="A81" s="84"/>
      <c r="B81" s="82" t="s">
        <v>294</v>
      </c>
      <c r="C81" s="86">
        <v>37401.99</v>
      </c>
      <c r="D81" s="83"/>
    </row>
    <row r="82" spans="1:4" ht="24">
      <c r="A82" s="84"/>
      <c r="B82" s="82" t="s">
        <v>295</v>
      </c>
      <c r="C82" s="83"/>
      <c r="D82" s="83"/>
    </row>
    <row r="83" spans="1:4" ht="36">
      <c r="A83" s="81" t="s">
        <v>239</v>
      </c>
      <c r="B83" s="82" t="s">
        <v>293</v>
      </c>
      <c r="C83" s="83"/>
      <c r="D83" s="83"/>
    </row>
    <row r="84" spans="1:9" ht="12.75">
      <c r="A84" s="84"/>
      <c r="B84" s="85" t="s">
        <v>16</v>
      </c>
      <c r="C84" s="86">
        <v>141774.76</v>
      </c>
      <c r="D84" s="83"/>
      <c r="E84" s="55"/>
      <c r="I84" s="55">
        <f>C84</f>
        <v>141774.76</v>
      </c>
    </row>
    <row r="85" spans="1:8" ht="12.75">
      <c r="A85" s="84"/>
      <c r="B85" s="85" t="s">
        <v>296</v>
      </c>
      <c r="C85" s="86">
        <v>3072.97</v>
      </c>
      <c r="D85" s="83"/>
      <c r="E85" s="55"/>
      <c r="F85" s="55"/>
      <c r="H85" s="55">
        <f>C85</f>
        <v>3072.97</v>
      </c>
    </row>
    <row r="86" spans="1:6" ht="12.75">
      <c r="A86" s="84"/>
      <c r="B86" s="85" t="s">
        <v>297</v>
      </c>
      <c r="C86" s="86">
        <v>19954.34</v>
      </c>
      <c r="D86" s="83"/>
      <c r="F86" s="55">
        <f>C86</f>
        <v>19954.34</v>
      </c>
    </row>
    <row r="87" spans="1:4" ht="12.75">
      <c r="A87" s="84"/>
      <c r="B87" s="82" t="s">
        <v>294</v>
      </c>
      <c r="C87" s="86">
        <v>164802.07</v>
      </c>
      <c r="D87" s="83"/>
    </row>
    <row r="88" spans="1:4" ht="24">
      <c r="A88" s="84"/>
      <c r="B88" s="82" t="s">
        <v>295</v>
      </c>
      <c r="C88" s="83"/>
      <c r="D88" s="83"/>
    </row>
    <row r="89" spans="1:4" ht="36">
      <c r="A89" s="81" t="s">
        <v>240</v>
      </c>
      <c r="B89" s="82" t="s">
        <v>293</v>
      </c>
      <c r="C89" s="83"/>
      <c r="D89" s="83"/>
    </row>
    <row r="90" spans="1:9" ht="12.75">
      <c r="A90" s="84"/>
      <c r="B90" s="85" t="s">
        <v>16</v>
      </c>
      <c r="C90" s="86">
        <v>162920.34</v>
      </c>
      <c r="D90" s="83"/>
      <c r="E90" s="55"/>
      <c r="I90" s="55">
        <f>C90</f>
        <v>162920.34</v>
      </c>
    </row>
    <row r="91" spans="1:8" ht="12.75">
      <c r="A91" s="84"/>
      <c r="B91" s="85" t="s">
        <v>296</v>
      </c>
      <c r="C91" s="86">
        <v>7205.63</v>
      </c>
      <c r="D91" s="83"/>
      <c r="F91" s="55"/>
      <c r="H91" s="55">
        <f>C91</f>
        <v>7205.63</v>
      </c>
    </row>
    <row r="92" spans="1:6" ht="12.75">
      <c r="A92" s="84"/>
      <c r="B92" s="85" t="s">
        <v>297</v>
      </c>
      <c r="C92" s="86">
        <v>46789.81</v>
      </c>
      <c r="D92" s="83"/>
      <c r="F92" s="55">
        <f>C92</f>
        <v>46789.81</v>
      </c>
    </row>
    <row r="93" spans="1:4" ht="12.75">
      <c r="A93" s="84"/>
      <c r="B93" s="82" t="s">
        <v>294</v>
      </c>
      <c r="C93" s="86">
        <v>216915.78</v>
      </c>
      <c r="D93" s="83"/>
    </row>
    <row r="94" spans="1:4" ht="24">
      <c r="A94" s="84"/>
      <c r="B94" s="82" t="s">
        <v>295</v>
      </c>
      <c r="C94" s="83"/>
      <c r="D94" s="83"/>
    </row>
    <row r="95" spans="1:4" ht="36">
      <c r="A95" s="81" t="s">
        <v>241</v>
      </c>
      <c r="B95" s="82" t="s">
        <v>293</v>
      </c>
      <c r="C95" s="83"/>
      <c r="D95" s="83"/>
    </row>
    <row r="96" spans="1:9" ht="12.75">
      <c r="A96" s="84"/>
      <c r="B96" s="85" t="s">
        <v>16</v>
      </c>
      <c r="C96" s="86">
        <v>64495.3</v>
      </c>
      <c r="D96" s="83"/>
      <c r="E96" s="55"/>
      <c r="I96" s="55">
        <f>C96</f>
        <v>64495.3</v>
      </c>
    </row>
    <row r="97" spans="1:8" ht="12.75">
      <c r="A97" s="84"/>
      <c r="B97" s="85" t="s">
        <v>296</v>
      </c>
      <c r="C97" s="86">
        <v>7337.19</v>
      </c>
      <c r="D97" s="83"/>
      <c r="F97" s="55"/>
      <c r="H97" s="55">
        <f>C97</f>
        <v>7337.19</v>
      </c>
    </row>
    <row r="98" spans="1:6" ht="12.75">
      <c r="A98" s="84"/>
      <c r="B98" s="85" t="s">
        <v>297</v>
      </c>
      <c r="C98" s="86">
        <v>47644.13</v>
      </c>
      <c r="D98" s="83"/>
      <c r="F98" s="55">
        <f>C98</f>
        <v>47644.13</v>
      </c>
    </row>
    <row r="99" spans="1:4" ht="12.75">
      <c r="A99" s="84"/>
      <c r="B99" s="82" t="s">
        <v>294</v>
      </c>
      <c r="C99" s="86">
        <v>119476.62</v>
      </c>
      <c r="D99" s="83"/>
    </row>
    <row r="100" spans="1:4" ht="24">
      <c r="A100" s="84"/>
      <c r="B100" s="82" t="s">
        <v>295</v>
      </c>
      <c r="C100" s="83"/>
      <c r="D100" s="83"/>
    </row>
    <row r="101" spans="1:4" ht="24">
      <c r="A101" s="81" t="s">
        <v>242</v>
      </c>
      <c r="B101" s="82" t="s">
        <v>293</v>
      </c>
      <c r="C101" s="83"/>
      <c r="D101" s="83"/>
    </row>
    <row r="102" spans="1:9" ht="12.75">
      <c r="A102" s="84"/>
      <c r="B102" s="85" t="s">
        <v>16</v>
      </c>
      <c r="C102" s="86">
        <v>227065.78</v>
      </c>
      <c r="D102" s="83"/>
      <c r="E102" s="55"/>
      <c r="I102" s="55">
        <f>C102</f>
        <v>227065.78</v>
      </c>
    </row>
    <row r="103" spans="1:9" ht="12.75">
      <c r="A103" s="84"/>
      <c r="B103" s="85" t="s">
        <v>298</v>
      </c>
      <c r="C103" s="86">
        <v>1302.72</v>
      </c>
      <c r="D103" s="83"/>
      <c r="E103" s="55"/>
      <c r="I103" s="55">
        <f>C103</f>
        <v>1302.72</v>
      </c>
    </row>
    <row r="104" spans="1:8" ht="12.75">
      <c r="A104" s="84"/>
      <c r="B104" s="85" t="s">
        <v>296</v>
      </c>
      <c r="C104" s="86">
        <v>8370.81</v>
      </c>
      <c r="D104" s="83"/>
      <c r="F104" s="55"/>
      <c r="H104" s="55">
        <f>C104</f>
        <v>8370.81</v>
      </c>
    </row>
    <row r="105" spans="1:6" ht="12.75">
      <c r="A105" s="84"/>
      <c r="B105" s="85" t="s">
        <v>297</v>
      </c>
      <c r="C105" s="86">
        <v>54355.93</v>
      </c>
      <c r="D105" s="83"/>
      <c r="F105" s="55">
        <f>C105</f>
        <v>54355.93</v>
      </c>
    </row>
    <row r="106" spans="1:4" ht="12.75">
      <c r="A106" s="84"/>
      <c r="B106" s="82" t="s">
        <v>294</v>
      </c>
      <c r="C106" s="86">
        <v>291095.24</v>
      </c>
      <c r="D106" s="83"/>
    </row>
    <row r="107" spans="1:4" ht="24">
      <c r="A107" s="84"/>
      <c r="B107" s="82" t="s">
        <v>295</v>
      </c>
      <c r="C107" s="83"/>
      <c r="D107" s="83"/>
    </row>
    <row r="108" spans="1:4" ht="24">
      <c r="A108" s="81" t="s">
        <v>243</v>
      </c>
      <c r="B108" s="82" t="s">
        <v>293</v>
      </c>
      <c r="C108" s="83"/>
      <c r="D108" s="83"/>
    </row>
    <row r="109" spans="1:9" ht="12.75">
      <c r="A109" s="84"/>
      <c r="B109" s="85" t="s">
        <v>16</v>
      </c>
      <c r="C109" s="86">
        <v>78629.42</v>
      </c>
      <c r="D109" s="83"/>
      <c r="E109" s="55"/>
      <c r="I109" s="55">
        <f>C109</f>
        <v>78629.42</v>
      </c>
    </row>
    <row r="110" spans="1:8" ht="12.75">
      <c r="A110" s="84"/>
      <c r="B110" s="85" t="s">
        <v>296</v>
      </c>
      <c r="C110" s="86">
        <v>18029.2</v>
      </c>
      <c r="D110" s="83"/>
      <c r="F110" s="55"/>
      <c r="H110" s="55">
        <f>C110</f>
        <v>18029.2</v>
      </c>
    </row>
    <row r="111" spans="1:6" ht="12.75">
      <c r="A111" s="84"/>
      <c r="B111" s="85" t="s">
        <v>297</v>
      </c>
      <c r="C111" s="86">
        <v>117072.74</v>
      </c>
      <c r="D111" s="83"/>
      <c r="F111" s="55">
        <f>C111</f>
        <v>117072.74</v>
      </c>
    </row>
    <row r="112" spans="1:4" ht="12.75">
      <c r="A112" s="84"/>
      <c r="B112" s="82" t="s">
        <v>294</v>
      </c>
      <c r="C112" s="86">
        <v>213731.36</v>
      </c>
      <c r="D112" s="83"/>
    </row>
    <row r="113" spans="1:4" ht="24">
      <c r="A113" s="84"/>
      <c r="B113" s="82" t="s">
        <v>295</v>
      </c>
      <c r="C113" s="83"/>
      <c r="D113" s="83"/>
    </row>
    <row r="114" spans="1:4" ht="36">
      <c r="A114" s="81" t="s">
        <v>244</v>
      </c>
      <c r="B114" s="82" t="s">
        <v>293</v>
      </c>
      <c r="C114" s="83"/>
      <c r="D114" s="83"/>
    </row>
    <row r="115" spans="1:9" ht="12.75">
      <c r="A115" s="84"/>
      <c r="B115" s="85" t="s">
        <v>16</v>
      </c>
      <c r="C115" s="86">
        <v>69976.74</v>
      </c>
      <c r="D115" s="83"/>
      <c r="E115" s="55"/>
      <c r="I115" s="55">
        <f>C115</f>
        <v>69976.74</v>
      </c>
    </row>
    <row r="116" spans="1:8" ht="12.75">
      <c r="A116" s="84"/>
      <c r="B116" s="85" t="s">
        <v>296</v>
      </c>
      <c r="C116" s="86">
        <v>6289.44</v>
      </c>
      <c r="D116" s="83"/>
      <c r="F116" s="55"/>
      <c r="H116" s="55">
        <f>C116</f>
        <v>6289.44</v>
      </c>
    </row>
    <row r="117" spans="1:6" ht="12.75">
      <c r="A117" s="84"/>
      <c r="B117" s="85" t="s">
        <v>297</v>
      </c>
      <c r="C117" s="86">
        <v>40840.54</v>
      </c>
      <c r="D117" s="83"/>
      <c r="F117" s="55">
        <f>C117</f>
        <v>40840.54</v>
      </c>
    </row>
    <row r="118" spans="1:4" ht="12.75">
      <c r="A118" s="84"/>
      <c r="B118" s="82" t="s">
        <v>294</v>
      </c>
      <c r="C118" s="86">
        <v>117106.72</v>
      </c>
      <c r="D118" s="83"/>
    </row>
    <row r="119" spans="1:4" ht="24">
      <c r="A119" s="84"/>
      <c r="B119" s="82" t="s">
        <v>295</v>
      </c>
      <c r="C119" s="83"/>
      <c r="D119" s="83"/>
    </row>
    <row r="120" spans="1:4" ht="36">
      <c r="A120" s="81" t="s">
        <v>245</v>
      </c>
      <c r="B120" s="82" t="s">
        <v>293</v>
      </c>
      <c r="C120" s="83"/>
      <c r="D120" s="83"/>
    </row>
    <row r="121" spans="1:9" ht="12.75">
      <c r="A121" s="84"/>
      <c r="B121" s="85" t="s">
        <v>16</v>
      </c>
      <c r="C121" s="86">
        <v>254309.31</v>
      </c>
      <c r="D121" s="83"/>
      <c r="E121" s="55"/>
      <c r="I121" s="55">
        <f>C121</f>
        <v>254309.31</v>
      </c>
    </row>
    <row r="122" spans="1:8" ht="12.75">
      <c r="A122" s="84"/>
      <c r="B122" s="85" t="s">
        <v>296</v>
      </c>
      <c r="C122" s="86">
        <v>12263.05</v>
      </c>
      <c r="D122" s="83"/>
      <c r="F122" s="55"/>
      <c r="H122" s="55">
        <f>C122</f>
        <v>12263.05</v>
      </c>
    </row>
    <row r="123" spans="1:6" ht="12.75">
      <c r="A123" s="84"/>
      <c r="B123" s="85" t="s">
        <v>297</v>
      </c>
      <c r="C123" s="86">
        <v>79630.18</v>
      </c>
      <c r="D123" s="83"/>
      <c r="F123" s="55">
        <f>C123</f>
        <v>79630.18</v>
      </c>
    </row>
    <row r="124" spans="1:4" ht="12.75">
      <c r="A124" s="84"/>
      <c r="B124" s="82" t="s">
        <v>294</v>
      </c>
      <c r="C124" s="86">
        <v>346202.54</v>
      </c>
      <c r="D124" s="83"/>
    </row>
    <row r="125" spans="1:4" ht="24">
      <c r="A125" s="84"/>
      <c r="B125" s="82" t="s">
        <v>295</v>
      </c>
      <c r="C125" s="83"/>
      <c r="D125" s="83"/>
    </row>
    <row r="126" spans="1:4" ht="24">
      <c r="A126" s="81" t="s">
        <v>250</v>
      </c>
      <c r="B126" s="82" t="s">
        <v>293</v>
      </c>
      <c r="C126" s="83"/>
      <c r="D126" s="83"/>
    </row>
    <row r="127" spans="1:8" ht="12.75">
      <c r="A127" s="84"/>
      <c r="B127" s="85" t="s">
        <v>299</v>
      </c>
      <c r="C127" s="86">
        <v>81666.67</v>
      </c>
      <c r="D127" s="83"/>
      <c r="G127" s="55">
        <f>C127</f>
        <v>81666.67</v>
      </c>
      <c r="H127" s="55"/>
    </row>
    <row r="128" spans="1:4" ht="12.75">
      <c r="A128" s="84"/>
      <c r="B128" s="82" t="s">
        <v>294</v>
      </c>
      <c r="C128" s="86">
        <v>81666.67</v>
      </c>
      <c r="D128" s="83"/>
    </row>
    <row r="129" spans="1:4" ht="24">
      <c r="A129" s="84"/>
      <c r="B129" s="82" t="s">
        <v>295</v>
      </c>
      <c r="C129" s="83"/>
      <c r="D129" s="83"/>
    </row>
    <row r="130" spans="1:4" ht="24">
      <c r="A130" s="81" t="s">
        <v>252</v>
      </c>
      <c r="B130" s="82" t="s">
        <v>293</v>
      </c>
      <c r="C130" s="83"/>
      <c r="D130" s="83"/>
    </row>
    <row r="131" spans="1:8" ht="12.75">
      <c r="A131" s="84"/>
      <c r="B131" s="85" t="s">
        <v>299</v>
      </c>
      <c r="C131" s="86">
        <v>390500</v>
      </c>
      <c r="D131" s="83"/>
      <c r="G131" s="55">
        <f>C131</f>
        <v>390500</v>
      </c>
      <c r="H131" s="55"/>
    </row>
    <row r="132" spans="1:4" ht="12.75">
      <c r="A132" s="84"/>
      <c r="B132" s="82" t="s">
        <v>294</v>
      </c>
      <c r="C132" s="86">
        <v>390500</v>
      </c>
      <c r="D132" s="83"/>
    </row>
    <row r="133" spans="1:4" ht="24">
      <c r="A133" s="84"/>
      <c r="B133" s="82" t="s">
        <v>295</v>
      </c>
      <c r="C133" s="83"/>
      <c r="D133" s="83"/>
    </row>
    <row r="134" spans="1:4" ht="24">
      <c r="A134" s="81" t="s">
        <v>173</v>
      </c>
      <c r="B134" s="82" t="s">
        <v>293</v>
      </c>
      <c r="C134" s="83"/>
      <c r="D134" s="83"/>
    </row>
    <row r="135" spans="1:8" ht="12.75">
      <c r="A135" s="84"/>
      <c r="B135" s="85" t="s">
        <v>299</v>
      </c>
      <c r="C135" s="86">
        <v>93500</v>
      </c>
      <c r="D135" s="83"/>
      <c r="G135" s="55">
        <f>C135</f>
        <v>93500</v>
      </c>
      <c r="H135" s="55"/>
    </row>
    <row r="136" spans="1:4" ht="12.75">
      <c r="A136" s="84"/>
      <c r="B136" s="82" t="s">
        <v>294</v>
      </c>
      <c r="C136" s="86">
        <v>93500</v>
      </c>
      <c r="D136" s="83"/>
    </row>
    <row r="137" spans="1:4" ht="24">
      <c r="A137" s="84"/>
      <c r="B137" s="82" t="s">
        <v>295</v>
      </c>
      <c r="C137" s="83"/>
      <c r="D137" s="83"/>
    </row>
    <row r="138" spans="1:4" ht="24">
      <c r="A138" s="81" t="s">
        <v>174</v>
      </c>
      <c r="B138" s="82" t="s">
        <v>293</v>
      </c>
      <c r="C138" s="83"/>
      <c r="D138" s="83"/>
    </row>
    <row r="139" spans="1:5" ht="12.75">
      <c r="A139" s="84"/>
      <c r="B139" s="85" t="s">
        <v>16</v>
      </c>
      <c r="C139" s="86">
        <v>388682.68</v>
      </c>
      <c r="D139" s="83"/>
      <c r="E139" s="55">
        <f>C139</f>
        <v>388682.68</v>
      </c>
    </row>
    <row r="140" spans="1:8" ht="12.75">
      <c r="A140" s="84"/>
      <c r="B140" s="85" t="s">
        <v>299</v>
      </c>
      <c r="C140" s="86">
        <v>200000</v>
      </c>
      <c r="D140" s="83"/>
      <c r="G140" s="55">
        <f>C140</f>
        <v>200000</v>
      </c>
      <c r="H140" s="55"/>
    </row>
    <row r="141" spans="1:4" ht="12.75">
      <c r="A141" s="84"/>
      <c r="B141" s="82" t="s">
        <v>294</v>
      </c>
      <c r="C141" s="86">
        <v>588682.68</v>
      </c>
      <c r="D141" s="83"/>
    </row>
    <row r="142" spans="1:4" ht="24">
      <c r="A142" s="84"/>
      <c r="B142" s="82" t="s">
        <v>295</v>
      </c>
      <c r="C142" s="83"/>
      <c r="D142" s="83"/>
    </row>
    <row r="143" spans="1:4" ht="24">
      <c r="A143" s="81" t="s">
        <v>175</v>
      </c>
      <c r="B143" s="82" t="s">
        <v>293</v>
      </c>
      <c r="C143" s="83"/>
      <c r="D143" s="83"/>
    </row>
    <row r="144" spans="1:8" ht="12.75">
      <c r="A144" s="84"/>
      <c r="B144" s="85" t="s">
        <v>296</v>
      </c>
      <c r="C144" s="86">
        <v>49751.8</v>
      </c>
      <c r="D144" s="83"/>
      <c r="G144" s="55">
        <f>C144</f>
        <v>49751.8</v>
      </c>
      <c r="H144" s="55"/>
    </row>
    <row r="145" spans="1:8" ht="12.75">
      <c r="A145" s="84"/>
      <c r="B145" s="85" t="s">
        <v>297</v>
      </c>
      <c r="C145" s="86">
        <v>331678.65</v>
      </c>
      <c r="D145" s="83"/>
      <c r="G145" s="55">
        <f>C145</f>
        <v>331678.65</v>
      </c>
      <c r="H145" s="55"/>
    </row>
    <row r="146" spans="1:4" ht="12.75">
      <c r="A146" s="84"/>
      <c r="B146" s="82" t="s">
        <v>294</v>
      </c>
      <c r="C146" s="86">
        <v>381430.45</v>
      </c>
      <c r="D146" s="83"/>
    </row>
    <row r="147" spans="1:4" ht="24">
      <c r="A147" s="84"/>
      <c r="B147" s="82" t="s">
        <v>295</v>
      </c>
      <c r="C147" s="83"/>
      <c r="D147" s="83"/>
    </row>
    <row r="148" spans="1:4" ht="24">
      <c r="A148" s="81" t="s">
        <v>253</v>
      </c>
      <c r="B148" s="82" t="s">
        <v>293</v>
      </c>
      <c r="C148" s="83"/>
      <c r="D148" s="83"/>
    </row>
    <row r="149" spans="1:5" ht="12.75">
      <c r="A149" s="84"/>
      <c r="B149" s="85" t="s">
        <v>16</v>
      </c>
      <c r="C149" s="86">
        <v>549892.31</v>
      </c>
      <c r="D149" s="83"/>
      <c r="E149" s="55">
        <f>C149</f>
        <v>549892.31</v>
      </c>
    </row>
    <row r="150" spans="1:5" ht="12.75">
      <c r="A150" s="84"/>
      <c r="B150" s="85" t="s">
        <v>298</v>
      </c>
      <c r="C150" s="86">
        <v>45439.5</v>
      </c>
      <c r="D150" s="83"/>
      <c r="E150" s="55">
        <f>C150</f>
        <v>45439.5</v>
      </c>
    </row>
    <row r="151" spans="1:8" ht="12.75">
      <c r="A151" s="84"/>
      <c r="B151" s="85" t="s">
        <v>296</v>
      </c>
      <c r="C151" s="86">
        <v>13098.75</v>
      </c>
      <c r="D151" s="83"/>
      <c r="F151" s="55"/>
      <c r="H151" s="55">
        <f>C151</f>
        <v>13098.75</v>
      </c>
    </row>
    <row r="152" spans="1:6" ht="12.75">
      <c r="A152" s="84"/>
      <c r="B152" s="85" t="s">
        <v>297</v>
      </c>
      <c r="C152" s="86">
        <v>85056.78</v>
      </c>
      <c r="D152" s="83"/>
      <c r="F152" s="55">
        <f>C152</f>
        <v>85056.78</v>
      </c>
    </row>
    <row r="153" spans="1:4" ht="12.75">
      <c r="A153" s="84"/>
      <c r="B153" s="82" t="s">
        <v>294</v>
      </c>
      <c r="C153" s="86">
        <v>693487.34</v>
      </c>
      <c r="D153" s="83"/>
    </row>
    <row r="154" spans="1:4" ht="24">
      <c r="A154" s="84"/>
      <c r="B154" s="82" t="s">
        <v>295</v>
      </c>
      <c r="C154" s="83"/>
      <c r="D154" s="83"/>
    </row>
    <row r="155" spans="1:4" ht="36">
      <c r="A155" s="81" t="s">
        <v>254</v>
      </c>
      <c r="B155" s="82" t="s">
        <v>293</v>
      </c>
      <c r="C155" s="83"/>
      <c r="D155" s="83"/>
    </row>
    <row r="156" spans="1:5" ht="12.75">
      <c r="A156" s="84"/>
      <c r="B156" s="85" t="s">
        <v>16</v>
      </c>
      <c r="C156" s="86">
        <v>29840.97</v>
      </c>
      <c r="D156" s="83"/>
      <c r="E156" s="55">
        <f>C156</f>
        <v>29840.97</v>
      </c>
    </row>
    <row r="157" spans="1:5" ht="12.75">
      <c r="A157" s="84"/>
      <c r="B157" s="85" t="s">
        <v>298</v>
      </c>
      <c r="C157" s="86">
        <v>1364.74</v>
      </c>
      <c r="D157" s="83"/>
      <c r="E157" s="55">
        <f>C157</f>
        <v>1364.74</v>
      </c>
    </row>
    <row r="158" spans="1:8" ht="12.75">
      <c r="A158" s="84"/>
      <c r="B158" s="85" t="s">
        <v>296</v>
      </c>
      <c r="C158" s="86">
        <v>1034.52</v>
      </c>
      <c r="D158" s="83"/>
      <c r="F158" s="55"/>
      <c r="H158" s="55">
        <f>C158</f>
        <v>1034.52</v>
      </c>
    </row>
    <row r="159" spans="1:6" ht="12.75">
      <c r="A159" s="84"/>
      <c r="B159" s="85" t="s">
        <v>297</v>
      </c>
      <c r="C159" s="86">
        <v>6717.61</v>
      </c>
      <c r="D159" s="83"/>
      <c r="F159" s="55">
        <f>C159</f>
        <v>6717.61</v>
      </c>
    </row>
    <row r="160" spans="1:4" ht="12.75">
      <c r="A160" s="84"/>
      <c r="B160" s="82" t="s">
        <v>294</v>
      </c>
      <c r="C160" s="86">
        <v>38957.84</v>
      </c>
      <c r="D160" s="83"/>
    </row>
    <row r="161" spans="1:4" ht="24">
      <c r="A161" s="84"/>
      <c r="B161" s="82" t="s">
        <v>295</v>
      </c>
      <c r="C161" s="83"/>
      <c r="D161" s="83"/>
    </row>
    <row r="162" spans="1:4" ht="36">
      <c r="A162" s="81" t="s">
        <v>255</v>
      </c>
      <c r="B162" s="82" t="s">
        <v>293</v>
      </c>
      <c r="C162" s="83"/>
      <c r="D162" s="83"/>
    </row>
    <row r="163" spans="1:5" ht="12.75">
      <c r="A163" s="84"/>
      <c r="B163" s="85" t="s">
        <v>16</v>
      </c>
      <c r="C163" s="86">
        <v>173154.41</v>
      </c>
      <c r="D163" s="83"/>
      <c r="E163" s="55">
        <f>C163</f>
        <v>173154.41</v>
      </c>
    </row>
    <row r="164" spans="1:5" ht="12.75">
      <c r="A164" s="84"/>
      <c r="B164" s="85" t="s">
        <v>298</v>
      </c>
      <c r="C164" s="87">
        <v>418.19</v>
      </c>
      <c r="D164" s="83"/>
      <c r="E164" s="91">
        <f>C164</f>
        <v>418.19</v>
      </c>
    </row>
    <row r="165" spans="1:8" ht="12.75">
      <c r="A165" s="84"/>
      <c r="B165" s="85" t="s">
        <v>296</v>
      </c>
      <c r="C165" s="86">
        <v>8183.72</v>
      </c>
      <c r="D165" s="83"/>
      <c r="F165" s="55"/>
      <c r="H165" s="55">
        <f>C165</f>
        <v>8183.72</v>
      </c>
    </row>
    <row r="166" spans="1:6" ht="12.75">
      <c r="A166" s="84"/>
      <c r="B166" s="85" t="s">
        <v>297</v>
      </c>
      <c r="C166" s="86">
        <v>49750.03</v>
      </c>
      <c r="D166" s="83"/>
      <c r="F166" s="55">
        <f>C166</f>
        <v>49750.03</v>
      </c>
    </row>
    <row r="167" spans="1:4" ht="12.75">
      <c r="A167" s="84"/>
      <c r="B167" s="82" t="s">
        <v>294</v>
      </c>
      <c r="C167" s="86">
        <v>231506.35</v>
      </c>
      <c r="D167" s="83"/>
    </row>
    <row r="168" spans="1:4" ht="24">
      <c r="A168" s="84"/>
      <c r="B168" s="82" t="s">
        <v>295</v>
      </c>
      <c r="C168" s="83"/>
      <c r="D168" s="83"/>
    </row>
    <row r="169" spans="1:4" ht="24">
      <c r="A169" s="81" t="s">
        <v>256</v>
      </c>
      <c r="B169" s="82" t="s">
        <v>293</v>
      </c>
      <c r="C169" s="83"/>
      <c r="D169" s="83"/>
    </row>
    <row r="170" spans="1:5" ht="12.75">
      <c r="A170" s="84"/>
      <c r="B170" s="85" t="s">
        <v>16</v>
      </c>
      <c r="C170" s="86">
        <v>179383.98</v>
      </c>
      <c r="D170" s="83"/>
      <c r="E170" s="55">
        <f>C170</f>
        <v>179383.98</v>
      </c>
    </row>
    <row r="171" spans="1:5" ht="12.75">
      <c r="A171" s="84"/>
      <c r="B171" s="85" t="s">
        <v>298</v>
      </c>
      <c r="C171" s="86">
        <v>2566.15</v>
      </c>
      <c r="D171" s="83"/>
      <c r="E171" s="55">
        <f>C171</f>
        <v>2566.15</v>
      </c>
    </row>
    <row r="172" spans="1:8" ht="12.75">
      <c r="A172" s="84"/>
      <c r="B172" s="85" t="s">
        <v>296</v>
      </c>
      <c r="C172" s="86">
        <v>5751.56</v>
      </c>
      <c r="D172" s="83"/>
      <c r="F172" s="55"/>
      <c r="H172" s="55">
        <f>C172</f>
        <v>5751.56</v>
      </c>
    </row>
    <row r="173" spans="1:6" ht="12.75">
      <c r="A173" s="84"/>
      <c r="B173" s="85" t="s">
        <v>297</v>
      </c>
      <c r="C173" s="86">
        <v>37347.85</v>
      </c>
      <c r="D173" s="83"/>
      <c r="F173" s="55">
        <f>C173</f>
        <v>37347.85</v>
      </c>
    </row>
    <row r="174" spans="1:4" ht="12.75">
      <c r="A174" s="84"/>
      <c r="B174" s="82" t="s">
        <v>294</v>
      </c>
      <c r="C174" s="86">
        <v>225049.54</v>
      </c>
      <c r="D174" s="83"/>
    </row>
    <row r="175" spans="1:4" ht="24">
      <c r="A175" s="84"/>
      <c r="B175" s="82" t="s">
        <v>295</v>
      </c>
      <c r="C175" s="83"/>
      <c r="D175" s="83"/>
    </row>
    <row r="176" spans="1:4" ht="24">
      <c r="A176" s="81" t="s">
        <v>257</v>
      </c>
      <c r="B176" s="82" t="s">
        <v>293</v>
      </c>
      <c r="C176" s="83"/>
      <c r="D176" s="83"/>
    </row>
    <row r="177" spans="1:5" ht="12.75">
      <c r="A177" s="84"/>
      <c r="B177" s="85" t="s">
        <v>16</v>
      </c>
      <c r="C177" s="86">
        <v>112498.98</v>
      </c>
      <c r="D177" s="83"/>
      <c r="E177" s="55">
        <f>C177</f>
        <v>112498.98</v>
      </c>
    </row>
    <row r="178" spans="1:5" ht="12.75">
      <c r="A178" s="84"/>
      <c r="B178" s="85" t="s">
        <v>298</v>
      </c>
      <c r="C178" s="86">
        <v>2564.48</v>
      </c>
      <c r="D178" s="83"/>
      <c r="E178" s="55">
        <f>C178</f>
        <v>2564.48</v>
      </c>
    </row>
    <row r="179" spans="1:8" ht="12.75">
      <c r="A179" s="84"/>
      <c r="B179" s="85" t="s">
        <v>296</v>
      </c>
      <c r="C179" s="86">
        <v>4577.61</v>
      </c>
      <c r="D179" s="83"/>
      <c r="F179" s="55"/>
      <c r="H179" s="55">
        <f>C179</f>
        <v>4577.61</v>
      </c>
    </row>
    <row r="180" spans="1:6" ht="12.75">
      <c r="A180" s="84"/>
      <c r="B180" s="85" t="s">
        <v>297</v>
      </c>
      <c r="C180" s="86">
        <v>29724.74</v>
      </c>
      <c r="D180" s="83"/>
      <c r="F180" s="55">
        <f>C180</f>
        <v>29724.74</v>
      </c>
    </row>
    <row r="181" spans="1:4" ht="12.75">
      <c r="A181" s="84"/>
      <c r="B181" s="82" t="s">
        <v>294</v>
      </c>
      <c r="C181" s="86">
        <v>149365.81</v>
      </c>
      <c r="D181" s="83"/>
    </row>
    <row r="182" spans="1:4" ht="24">
      <c r="A182" s="84"/>
      <c r="B182" s="82" t="s">
        <v>295</v>
      </c>
      <c r="C182" s="83"/>
      <c r="D182" s="83"/>
    </row>
    <row r="183" spans="1:4" ht="24">
      <c r="A183" s="81" t="s">
        <v>258</v>
      </c>
      <c r="B183" s="82" t="s">
        <v>293</v>
      </c>
      <c r="C183" s="83"/>
      <c r="D183" s="83"/>
    </row>
    <row r="184" spans="1:5" ht="12.75">
      <c r="A184" s="84"/>
      <c r="B184" s="85" t="s">
        <v>16</v>
      </c>
      <c r="C184" s="86">
        <v>53493</v>
      </c>
      <c r="D184" s="83"/>
      <c r="E184" s="55">
        <f>C184</f>
        <v>53493</v>
      </c>
    </row>
    <row r="185" spans="1:8" ht="12.75">
      <c r="A185" s="84"/>
      <c r="B185" s="85" t="s">
        <v>296</v>
      </c>
      <c r="C185" s="86">
        <v>3722.61</v>
      </c>
      <c r="D185" s="83"/>
      <c r="F185" s="55"/>
      <c r="H185" s="55">
        <f>C185</f>
        <v>3722.61</v>
      </c>
    </row>
    <row r="186" spans="1:6" ht="12.75">
      <c r="A186" s="84"/>
      <c r="B186" s="85" t="s">
        <v>297</v>
      </c>
      <c r="C186" s="86">
        <v>24172.78</v>
      </c>
      <c r="D186" s="83"/>
      <c r="F186" s="55">
        <f>C186</f>
        <v>24172.78</v>
      </c>
    </row>
    <row r="187" spans="1:4" ht="12.75">
      <c r="A187" s="84"/>
      <c r="B187" s="82" t="s">
        <v>294</v>
      </c>
      <c r="C187" s="86">
        <v>81388.39</v>
      </c>
      <c r="D187" s="83"/>
    </row>
    <row r="188" spans="1:4" ht="24">
      <c r="A188" s="84"/>
      <c r="B188" s="82" t="s">
        <v>295</v>
      </c>
      <c r="C188" s="83"/>
      <c r="D188" s="83"/>
    </row>
    <row r="189" spans="1:4" ht="24">
      <c r="A189" s="81" t="s">
        <v>259</v>
      </c>
      <c r="B189" s="82" t="s">
        <v>293</v>
      </c>
      <c r="C189" s="83"/>
      <c r="D189" s="83"/>
    </row>
    <row r="190" spans="1:5" ht="12.75">
      <c r="A190" s="84"/>
      <c r="B190" s="85" t="s">
        <v>16</v>
      </c>
      <c r="C190" s="86">
        <v>360741.05</v>
      </c>
      <c r="D190" s="83"/>
      <c r="E190" s="55">
        <f>C190</f>
        <v>360741.05</v>
      </c>
    </row>
    <row r="191" spans="1:5" ht="12.75">
      <c r="A191" s="84"/>
      <c r="B191" s="85" t="s">
        <v>298</v>
      </c>
      <c r="C191" s="86">
        <v>7030.61</v>
      </c>
      <c r="D191" s="83"/>
      <c r="E191" s="55">
        <f>C191</f>
        <v>7030.61</v>
      </c>
    </row>
    <row r="192" spans="1:8" ht="12.75">
      <c r="A192" s="84"/>
      <c r="B192" s="85" t="s">
        <v>296</v>
      </c>
      <c r="C192" s="86">
        <v>6477.76</v>
      </c>
      <c r="D192" s="83"/>
      <c r="F192" s="55"/>
      <c r="H192" s="55">
        <f>C192</f>
        <v>6477.76</v>
      </c>
    </row>
    <row r="193" spans="1:6" ht="12.75">
      <c r="A193" s="84"/>
      <c r="B193" s="85" t="s">
        <v>297</v>
      </c>
      <c r="C193" s="86">
        <v>42063.44</v>
      </c>
      <c r="D193" s="83"/>
      <c r="F193" s="55">
        <f>C193</f>
        <v>42063.44</v>
      </c>
    </row>
    <row r="194" spans="1:4" ht="12.75">
      <c r="A194" s="84"/>
      <c r="B194" s="82" t="s">
        <v>294</v>
      </c>
      <c r="C194" s="86">
        <v>416312.86</v>
      </c>
      <c r="D194" s="83"/>
    </row>
    <row r="195" spans="1:4" ht="24">
      <c r="A195" s="84"/>
      <c r="B195" s="82" t="s">
        <v>295</v>
      </c>
      <c r="C195" s="83"/>
      <c r="D195" s="83"/>
    </row>
    <row r="196" spans="1:4" ht="24">
      <c r="A196" s="81" t="s">
        <v>260</v>
      </c>
      <c r="B196" s="82" t="s">
        <v>293</v>
      </c>
      <c r="C196" s="83"/>
      <c r="D196" s="83"/>
    </row>
    <row r="197" spans="1:5" ht="12.75">
      <c r="A197" s="84"/>
      <c r="B197" s="85" t="s">
        <v>16</v>
      </c>
      <c r="C197" s="86">
        <v>56543.8</v>
      </c>
      <c r="D197" s="83"/>
      <c r="E197" s="55">
        <f>C197</f>
        <v>56543.8</v>
      </c>
    </row>
    <row r="198" spans="1:8" ht="12.75">
      <c r="A198" s="84"/>
      <c r="B198" s="85" t="s">
        <v>296</v>
      </c>
      <c r="C198" s="86">
        <v>1791.35</v>
      </c>
      <c r="D198" s="83"/>
      <c r="F198" s="55"/>
      <c r="H198" s="55">
        <f>C198</f>
        <v>1791.35</v>
      </c>
    </row>
    <row r="199" spans="1:6" ht="12.75">
      <c r="A199" s="84"/>
      <c r="B199" s="85" t="s">
        <v>297</v>
      </c>
      <c r="C199" s="86">
        <v>11632.15</v>
      </c>
      <c r="D199" s="83"/>
      <c r="F199" s="55">
        <f>C199</f>
        <v>11632.15</v>
      </c>
    </row>
    <row r="200" spans="1:4" ht="12.75">
      <c r="A200" s="84"/>
      <c r="B200" s="82" t="s">
        <v>294</v>
      </c>
      <c r="C200" s="86">
        <v>69967.3</v>
      </c>
      <c r="D200" s="83"/>
    </row>
    <row r="201" spans="1:4" ht="24">
      <c r="A201" s="84"/>
      <c r="B201" s="82" t="s">
        <v>295</v>
      </c>
      <c r="C201" s="83"/>
      <c r="D201" s="83"/>
    </row>
    <row r="202" spans="1:4" ht="36">
      <c r="A202" s="81" t="s">
        <v>261</v>
      </c>
      <c r="B202" s="82" t="s">
        <v>293</v>
      </c>
      <c r="C202" s="83"/>
      <c r="D202" s="83"/>
    </row>
    <row r="203" spans="1:5" ht="12.75">
      <c r="A203" s="84"/>
      <c r="B203" s="85" t="s">
        <v>16</v>
      </c>
      <c r="C203" s="86">
        <v>513227.66</v>
      </c>
      <c r="D203" s="83"/>
      <c r="E203" s="55">
        <f>C203</f>
        <v>513227.66</v>
      </c>
    </row>
    <row r="204" spans="1:5" ht="12.75">
      <c r="A204" s="84"/>
      <c r="B204" s="85" t="s">
        <v>298</v>
      </c>
      <c r="C204" s="86">
        <v>38115.27</v>
      </c>
      <c r="D204" s="83"/>
      <c r="E204" s="55">
        <f>C204</f>
        <v>38115.27</v>
      </c>
    </row>
    <row r="205" spans="1:8" ht="12.75">
      <c r="A205" s="84"/>
      <c r="B205" s="85" t="s">
        <v>296</v>
      </c>
      <c r="C205" s="86">
        <v>25921.93</v>
      </c>
      <c r="D205" s="83"/>
      <c r="F205" s="55"/>
      <c r="H205" s="55">
        <f>C205</f>
        <v>25921.93</v>
      </c>
    </row>
    <row r="206" spans="1:6" ht="12.75">
      <c r="A206" s="84"/>
      <c r="B206" s="85" t="s">
        <v>297</v>
      </c>
      <c r="C206" s="86">
        <v>168324.21</v>
      </c>
      <c r="D206" s="83"/>
      <c r="F206" s="55">
        <f>C206</f>
        <v>168324.21</v>
      </c>
    </row>
    <row r="207" spans="1:4" ht="12.75">
      <c r="A207" s="84"/>
      <c r="B207" s="82" t="s">
        <v>294</v>
      </c>
      <c r="C207" s="86">
        <v>745589.07</v>
      </c>
      <c r="D207" s="83"/>
    </row>
    <row r="208" spans="1:4" ht="24">
      <c r="A208" s="84"/>
      <c r="B208" s="82" t="s">
        <v>295</v>
      </c>
      <c r="C208" s="83"/>
      <c r="D208" s="83"/>
    </row>
    <row r="209" spans="1:4" ht="36">
      <c r="A209" s="81" t="s">
        <v>262</v>
      </c>
      <c r="B209" s="82" t="s">
        <v>293</v>
      </c>
      <c r="C209" s="83"/>
      <c r="D209" s="83"/>
    </row>
    <row r="210" spans="1:5" ht="12.75">
      <c r="A210" s="84"/>
      <c r="B210" s="85" t="s">
        <v>16</v>
      </c>
      <c r="C210" s="86">
        <v>135342.31</v>
      </c>
      <c r="D210" s="83"/>
      <c r="E210" s="55">
        <f>C210</f>
        <v>135342.31</v>
      </c>
    </row>
    <row r="211" spans="1:5" ht="12.75">
      <c r="A211" s="84"/>
      <c r="B211" s="85" t="s">
        <v>298</v>
      </c>
      <c r="C211" s="86">
        <v>2706.66</v>
      </c>
      <c r="D211" s="83"/>
      <c r="E211" s="55">
        <f>C211</f>
        <v>2706.66</v>
      </c>
    </row>
    <row r="212" spans="1:8" ht="12.75">
      <c r="A212" s="84"/>
      <c r="B212" s="85" t="s">
        <v>296</v>
      </c>
      <c r="C212" s="86">
        <v>4726.54</v>
      </c>
      <c r="D212" s="83"/>
      <c r="F212" s="55"/>
      <c r="H212" s="55">
        <f>C212</f>
        <v>4726.54</v>
      </c>
    </row>
    <row r="213" spans="1:6" ht="12.75">
      <c r="A213" s="84"/>
      <c r="B213" s="85" t="s">
        <v>297</v>
      </c>
      <c r="C213" s="86">
        <v>30691.88</v>
      </c>
      <c r="D213" s="83"/>
      <c r="F213" s="55">
        <f>C213</f>
        <v>30691.88</v>
      </c>
    </row>
    <row r="214" spans="1:4" ht="12.75">
      <c r="A214" s="84"/>
      <c r="B214" s="82" t="s">
        <v>294</v>
      </c>
      <c r="C214" s="86">
        <v>173467.39</v>
      </c>
      <c r="D214" s="83"/>
    </row>
    <row r="215" spans="1:4" ht="24">
      <c r="A215" s="84"/>
      <c r="B215" s="82" t="s">
        <v>295</v>
      </c>
      <c r="C215" s="83"/>
      <c r="D215" s="83"/>
    </row>
    <row r="216" spans="1:4" ht="24">
      <c r="A216" s="81" t="s">
        <v>263</v>
      </c>
      <c r="B216" s="82" t="s">
        <v>293</v>
      </c>
      <c r="C216" s="83"/>
      <c r="D216" s="83"/>
    </row>
    <row r="217" spans="1:5" ht="12.75">
      <c r="A217" s="84"/>
      <c r="B217" s="85" t="s">
        <v>16</v>
      </c>
      <c r="C217" s="86">
        <v>145859.16</v>
      </c>
      <c r="D217" s="83"/>
      <c r="E217" s="55">
        <f>C217</f>
        <v>145859.16</v>
      </c>
    </row>
    <row r="218" spans="1:8" ht="12.75">
      <c r="A218" s="84"/>
      <c r="B218" s="85" t="s">
        <v>296</v>
      </c>
      <c r="C218" s="86">
        <v>7486.39</v>
      </c>
      <c r="D218" s="83"/>
      <c r="F218" s="55"/>
      <c r="H218" s="55">
        <f>C218</f>
        <v>7486.39</v>
      </c>
    </row>
    <row r="219" spans="1:6" ht="12.75">
      <c r="A219" s="84"/>
      <c r="B219" s="85" t="s">
        <v>297</v>
      </c>
      <c r="C219" s="86">
        <v>48612.93</v>
      </c>
      <c r="D219" s="83"/>
      <c r="F219" s="55">
        <f>C219</f>
        <v>48612.93</v>
      </c>
    </row>
    <row r="220" spans="1:4" ht="12.75">
      <c r="A220" s="84"/>
      <c r="B220" s="82" t="s">
        <v>294</v>
      </c>
      <c r="C220" s="86">
        <v>201958.48</v>
      </c>
      <c r="D220" s="83"/>
    </row>
    <row r="221" spans="1:4" ht="24">
      <c r="A221" s="84"/>
      <c r="B221" s="82" t="s">
        <v>295</v>
      </c>
      <c r="C221" s="83"/>
      <c r="D221" s="83"/>
    </row>
    <row r="222" spans="1:4" ht="36">
      <c r="A222" s="81" t="s">
        <v>264</v>
      </c>
      <c r="B222" s="82" t="s">
        <v>293</v>
      </c>
      <c r="C222" s="83"/>
      <c r="D222" s="83"/>
    </row>
    <row r="223" spans="1:5" ht="12.75">
      <c r="A223" s="84"/>
      <c r="B223" s="85" t="s">
        <v>16</v>
      </c>
      <c r="C223" s="86">
        <v>224827.56</v>
      </c>
      <c r="D223" s="83"/>
      <c r="E223" s="55">
        <f>C223</f>
        <v>224827.56</v>
      </c>
    </row>
    <row r="224" spans="1:5" ht="12.75">
      <c r="A224" s="84"/>
      <c r="B224" s="85" t="s">
        <v>298</v>
      </c>
      <c r="C224" s="86">
        <v>3511.08</v>
      </c>
      <c r="D224" s="83"/>
      <c r="E224" s="55">
        <f>C224</f>
        <v>3511.08</v>
      </c>
    </row>
    <row r="225" spans="1:8" ht="12.75">
      <c r="A225" s="84"/>
      <c r="B225" s="85" t="s">
        <v>296</v>
      </c>
      <c r="C225" s="86">
        <v>8661.46</v>
      </c>
      <c r="D225" s="83"/>
      <c r="F225" s="55"/>
      <c r="H225" s="55">
        <f>C225</f>
        <v>8661.46</v>
      </c>
    </row>
    <row r="226" spans="1:6" ht="12.75">
      <c r="A226" s="84"/>
      <c r="B226" s="85" t="s">
        <v>297</v>
      </c>
      <c r="C226" s="86">
        <v>56243.2</v>
      </c>
      <c r="D226" s="83"/>
      <c r="F226" s="55">
        <f>C226</f>
        <v>56243.2</v>
      </c>
    </row>
    <row r="227" spans="1:4" ht="12.75">
      <c r="A227" s="84"/>
      <c r="B227" s="82" t="s">
        <v>294</v>
      </c>
      <c r="C227" s="86">
        <v>293243.3</v>
      </c>
      <c r="D227" s="83"/>
    </row>
    <row r="228" spans="1:4" ht="24">
      <c r="A228" s="84"/>
      <c r="B228" s="82" t="s">
        <v>295</v>
      </c>
      <c r="C228" s="83"/>
      <c r="D228" s="83"/>
    </row>
    <row r="229" spans="1:4" ht="24">
      <c r="A229" s="81" t="s">
        <v>269</v>
      </c>
      <c r="B229" s="82" t="s">
        <v>293</v>
      </c>
      <c r="C229" s="83"/>
      <c r="D229" s="83"/>
    </row>
    <row r="230" spans="1:8" ht="12.75">
      <c r="A230" s="84"/>
      <c r="B230" s="85" t="s">
        <v>299</v>
      </c>
      <c r="C230" s="86">
        <v>331666.67</v>
      </c>
      <c r="D230" s="83"/>
      <c r="G230" s="55">
        <f>C230</f>
        <v>331666.67</v>
      </c>
      <c r="H230" s="55"/>
    </row>
    <row r="231" spans="1:4" ht="12.75">
      <c r="A231" s="84"/>
      <c r="B231" s="82" t="s">
        <v>294</v>
      </c>
      <c r="C231" s="86">
        <v>331666.67</v>
      </c>
      <c r="D231" s="83"/>
    </row>
    <row r="232" spans="1:9" ht="12.75">
      <c r="A232" s="88"/>
      <c r="B232" s="89" t="s">
        <v>295</v>
      </c>
      <c r="C232" s="90"/>
      <c r="D232" s="90"/>
      <c r="E232" s="55">
        <f>SUM(E15:E231)</f>
        <v>3046753.8000000003</v>
      </c>
      <c r="F232" s="55">
        <f>SUM(F15:F231)</f>
        <v>1478969.4599999997</v>
      </c>
      <c r="G232" s="55">
        <f>SUM(G15:G231)</f>
        <v>2058987.37</v>
      </c>
      <c r="H232" s="55">
        <f>SUM(H15:H231)</f>
        <v>228283.49999999997</v>
      </c>
      <c r="I232" s="55">
        <f>SUM(I15:I231)</f>
        <v>4348180.86</v>
      </c>
    </row>
    <row r="234" spans="1:4" ht="24">
      <c r="A234" s="115" t="s">
        <v>427</v>
      </c>
      <c r="B234" s="115" t="s">
        <v>293</v>
      </c>
      <c r="C234" s="116"/>
      <c r="D234" s="116"/>
    </row>
    <row r="235" spans="1:5" ht="12.75">
      <c r="A235" s="117"/>
      <c r="B235" s="118" t="s">
        <v>16</v>
      </c>
      <c r="C235" s="119">
        <v>77332.44</v>
      </c>
      <c r="D235" s="116"/>
      <c r="E235" s="55">
        <f>C235</f>
        <v>77332.44</v>
      </c>
    </row>
    <row r="236" spans="1:8" ht="12.75">
      <c r="A236" s="117"/>
      <c r="B236" s="118" t="s">
        <v>296</v>
      </c>
      <c r="C236" s="119">
        <v>55658.71</v>
      </c>
      <c r="D236" s="116"/>
      <c r="H236" s="55">
        <f>C236</f>
        <v>55658.71</v>
      </c>
    </row>
    <row r="237" spans="1:6" ht="12.75">
      <c r="A237" s="117"/>
      <c r="B237" s="118" t="s">
        <v>297</v>
      </c>
      <c r="C237" s="119">
        <v>356847.97</v>
      </c>
      <c r="D237" s="116"/>
      <c r="F237" s="55">
        <f>C237</f>
        <v>356847.97</v>
      </c>
    </row>
    <row r="238" spans="1:5" ht="12.75">
      <c r="A238" s="117"/>
      <c r="B238" s="115" t="s">
        <v>294</v>
      </c>
      <c r="C238" s="119">
        <v>489839.12</v>
      </c>
      <c r="D238" s="116"/>
      <c r="E238" s="55"/>
    </row>
    <row r="239" spans="2:9" ht="12.75">
      <c r="B239" s="114" t="s">
        <v>311</v>
      </c>
      <c r="E239" s="55">
        <f>SUM(E232:E238)</f>
        <v>3124086.24</v>
      </c>
      <c r="F239" s="55">
        <f>SUM(F232:F238)</f>
        <v>1835817.4299999997</v>
      </c>
      <c r="G239" s="55">
        <f>SUM(G232:G238)</f>
        <v>2058987.37</v>
      </c>
      <c r="H239" s="55">
        <f>SUM(H232:H238)</f>
        <v>283942.20999999996</v>
      </c>
      <c r="I239" s="55">
        <f>SUM(I232:I238)</f>
        <v>4348180.86</v>
      </c>
    </row>
  </sheetData>
  <sheetProtection/>
  <mergeCells count="5">
    <mergeCell ref="A4:D4"/>
    <mergeCell ref="A6:D6"/>
    <mergeCell ref="B8:B11"/>
    <mergeCell ref="C8:C11"/>
    <mergeCell ref="D8:D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L37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0.00390625" style="3" customWidth="1"/>
    <col min="2" max="7" width="16.00390625" style="3" customWidth="1"/>
    <col min="8" max="8" width="20.28125" style="0" customWidth="1"/>
    <col min="9" max="9" width="19.57421875" style="0" customWidth="1"/>
    <col min="10" max="10" width="13.00390625" style="0" customWidth="1"/>
    <col min="11" max="11" width="12.8515625" style="0" customWidth="1"/>
    <col min="12" max="12" width="16.57421875" style="0" customWidth="1"/>
  </cols>
  <sheetData>
    <row r="1" spans="1:4" ht="12.75">
      <c r="A1" s="69" t="s">
        <v>9</v>
      </c>
      <c r="B1" s="2"/>
      <c r="C1" s="2"/>
      <c r="D1" s="2"/>
    </row>
    <row r="2" spans="1:4" ht="15.75">
      <c r="A2" s="70" t="s">
        <v>176</v>
      </c>
      <c r="B2" s="2"/>
      <c r="C2" s="2"/>
      <c r="D2" s="2"/>
    </row>
    <row r="4" spans="1:7" ht="12.75">
      <c r="A4" s="418" t="s">
        <v>177</v>
      </c>
      <c r="B4" s="419"/>
      <c r="C4" s="420"/>
      <c r="D4" s="420"/>
      <c r="E4" s="420"/>
      <c r="F4" s="420"/>
      <c r="G4" s="420"/>
    </row>
    <row r="5" spans="1:7" ht="12.75">
      <c r="A5" s="71"/>
      <c r="B5" s="71"/>
      <c r="C5" s="2"/>
      <c r="D5" s="2"/>
      <c r="E5" s="2"/>
      <c r="F5" s="2"/>
      <c r="G5" s="2"/>
    </row>
    <row r="6" spans="1:7" ht="12.75">
      <c r="A6" s="418" t="s">
        <v>301</v>
      </c>
      <c r="B6" s="419"/>
      <c r="C6" s="420"/>
      <c r="D6" s="420"/>
      <c r="E6" s="420"/>
      <c r="F6" s="420"/>
      <c r="G6" s="420"/>
    </row>
    <row r="7" spans="1:7" ht="12.75">
      <c r="A7" s="71"/>
      <c r="B7" s="71"/>
      <c r="C7" s="2"/>
      <c r="D7" s="2"/>
      <c r="E7" s="2"/>
      <c r="F7" s="2"/>
      <c r="G7" s="2"/>
    </row>
    <row r="8" spans="1:7" ht="12.75">
      <c r="A8" s="72" t="s">
        <v>178</v>
      </c>
      <c r="B8" s="426" t="s">
        <v>179</v>
      </c>
      <c r="C8" s="426"/>
      <c r="D8" s="426" t="s">
        <v>180</v>
      </c>
      <c r="E8" s="426"/>
      <c r="F8" s="426" t="s">
        <v>181</v>
      </c>
      <c r="G8" s="426"/>
    </row>
    <row r="9" spans="1:7" ht="12.75">
      <c r="A9" s="72" t="s">
        <v>182</v>
      </c>
      <c r="B9" s="424" t="s">
        <v>183</v>
      </c>
      <c r="C9" s="424" t="s">
        <v>184</v>
      </c>
      <c r="D9" s="424" t="s">
        <v>183</v>
      </c>
      <c r="E9" s="424" t="s">
        <v>184</v>
      </c>
      <c r="F9" s="424" t="s">
        <v>183</v>
      </c>
      <c r="G9" s="424" t="s">
        <v>184</v>
      </c>
    </row>
    <row r="10" spans="1:12" ht="12.75">
      <c r="A10" s="72" t="s">
        <v>186</v>
      </c>
      <c r="B10" s="425"/>
      <c r="C10" s="425"/>
      <c r="D10" s="425"/>
      <c r="E10" s="425"/>
      <c r="F10" s="425"/>
      <c r="G10" s="425"/>
      <c r="H10" s="67" t="s">
        <v>8</v>
      </c>
      <c r="I10" s="67" t="s">
        <v>302</v>
      </c>
      <c r="J10" s="67" t="s">
        <v>304</v>
      </c>
      <c r="K10" s="67" t="s">
        <v>305</v>
      </c>
      <c r="L10" s="67" t="s">
        <v>289</v>
      </c>
    </row>
    <row r="11" spans="1:7" ht="12.75">
      <c r="A11" s="73" t="s">
        <v>187</v>
      </c>
      <c r="B11" s="74"/>
      <c r="C11" s="74"/>
      <c r="D11" s="93">
        <v>3618012.92</v>
      </c>
      <c r="E11" s="93">
        <v>3618012.92</v>
      </c>
      <c r="F11" s="74"/>
      <c r="G11" s="74"/>
    </row>
    <row r="12" spans="1:7" ht="12.75">
      <c r="A12" s="94" t="s">
        <v>284</v>
      </c>
      <c r="B12" s="74"/>
      <c r="C12" s="74"/>
      <c r="D12" s="93">
        <v>3618012.92</v>
      </c>
      <c r="E12" s="93">
        <v>3618012.92</v>
      </c>
      <c r="F12" s="74"/>
      <c r="G12" s="74"/>
    </row>
    <row r="13" spans="1:7" ht="12.75">
      <c r="A13" s="75" t="s">
        <v>285</v>
      </c>
      <c r="B13" s="77"/>
      <c r="C13" s="77"/>
      <c r="D13" s="92">
        <v>3618012.92</v>
      </c>
      <c r="E13" s="92">
        <v>3618012.92</v>
      </c>
      <c r="F13" s="77"/>
      <c r="G13" s="77"/>
    </row>
    <row r="14" spans="1:7" ht="12.75">
      <c r="A14" s="82" t="s">
        <v>190</v>
      </c>
      <c r="B14" s="83"/>
      <c r="C14" s="83"/>
      <c r="D14" s="83"/>
      <c r="E14" s="86">
        <v>3618012.92</v>
      </c>
      <c r="F14" s="83"/>
      <c r="G14" s="83"/>
    </row>
    <row r="15" spans="1:12" ht="12.75">
      <c r="A15" s="82" t="s">
        <v>202</v>
      </c>
      <c r="B15" s="83"/>
      <c r="C15" s="83"/>
      <c r="D15" s="86">
        <v>5346.47</v>
      </c>
      <c r="E15" s="83"/>
      <c r="F15" s="83"/>
      <c r="G15" s="83"/>
      <c r="L15" s="55">
        <f>D15</f>
        <v>5346.47</v>
      </c>
    </row>
    <row r="16" spans="1:8" ht="12.75">
      <c r="A16" s="82" t="s">
        <v>47</v>
      </c>
      <c r="B16" s="83"/>
      <c r="C16" s="83"/>
      <c r="D16" s="86">
        <v>496553.83</v>
      </c>
      <c r="E16" s="83"/>
      <c r="F16" s="83"/>
      <c r="G16" s="83"/>
      <c r="H16" s="55">
        <f>D16</f>
        <v>496553.83</v>
      </c>
    </row>
    <row r="17" spans="1:8" ht="12.75">
      <c r="A17" s="82" t="s">
        <v>41</v>
      </c>
      <c r="B17" s="83"/>
      <c r="C17" s="83"/>
      <c r="D17" s="86">
        <v>254120.47</v>
      </c>
      <c r="E17" s="83"/>
      <c r="F17" s="83"/>
      <c r="G17" s="83"/>
      <c r="H17" s="55">
        <f>D17</f>
        <v>254120.47</v>
      </c>
    </row>
    <row r="18" spans="1:12" ht="24">
      <c r="A18" s="82" t="s">
        <v>206</v>
      </c>
      <c r="B18" s="83"/>
      <c r="C18" s="83"/>
      <c r="D18" s="86">
        <v>46044.42</v>
      </c>
      <c r="E18" s="83"/>
      <c r="F18" s="83"/>
      <c r="G18" s="83"/>
      <c r="L18" s="55">
        <f aca="true" t="shared" si="0" ref="L18:L23">D18</f>
        <v>46044.42</v>
      </c>
    </row>
    <row r="19" spans="1:12" ht="12.75">
      <c r="A19" s="82" t="s">
        <v>207</v>
      </c>
      <c r="B19" s="83"/>
      <c r="C19" s="83"/>
      <c r="D19" s="86">
        <v>31651.5</v>
      </c>
      <c r="E19" s="83"/>
      <c r="F19" s="83"/>
      <c r="G19" s="83"/>
      <c r="L19" s="55">
        <f t="shared" si="0"/>
        <v>31651.5</v>
      </c>
    </row>
    <row r="20" spans="1:12" ht="24">
      <c r="A20" s="82" t="s">
        <v>212</v>
      </c>
      <c r="B20" s="83"/>
      <c r="C20" s="83"/>
      <c r="D20" s="86">
        <v>4207.16</v>
      </c>
      <c r="E20" s="83"/>
      <c r="F20" s="83"/>
      <c r="G20" s="83"/>
      <c r="L20" s="55">
        <f t="shared" si="0"/>
        <v>4207.16</v>
      </c>
    </row>
    <row r="21" spans="1:12" ht="24">
      <c r="A21" s="82" t="s">
        <v>216</v>
      </c>
      <c r="B21" s="83"/>
      <c r="C21" s="83"/>
      <c r="D21" s="86">
        <v>13630.47</v>
      </c>
      <c r="E21" s="83"/>
      <c r="F21" s="83"/>
      <c r="G21" s="83"/>
      <c r="L21" s="55">
        <f t="shared" si="0"/>
        <v>13630.47</v>
      </c>
    </row>
    <row r="22" spans="1:12" ht="36">
      <c r="A22" s="82" t="s">
        <v>286</v>
      </c>
      <c r="B22" s="83"/>
      <c r="C22" s="83"/>
      <c r="D22" s="86">
        <v>7000</v>
      </c>
      <c r="E22" s="83"/>
      <c r="F22" s="83"/>
      <c r="G22" s="83"/>
      <c r="L22" s="55">
        <f t="shared" si="0"/>
        <v>7000</v>
      </c>
    </row>
    <row r="23" spans="1:12" ht="48">
      <c r="A23" s="82" t="s">
        <v>287</v>
      </c>
      <c r="B23" s="83"/>
      <c r="C23" s="83"/>
      <c r="D23" s="86">
        <v>4475</v>
      </c>
      <c r="E23" s="83"/>
      <c r="F23" s="83"/>
      <c r="G23" s="83"/>
      <c r="L23" s="55">
        <f t="shared" si="0"/>
        <v>4475</v>
      </c>
    </row>
    <row r="24" spans="1:10" ht="12.75">
      <c r="A24" s="82" t="s">
        <v>218</v>
      </c>
      <c r="B24" s="83"/>
      <c r="C24" s="83"/>
      <c r="D24" s="86">
        <v>2207868.88</v>
      </c>
      <c r="E24" s="83"/>
      <c r="F24" s="83"/>
      <c r="G24" s="83"/>
      <c r="J24" s="55">
        <f>D24</f>
        <v>2207868.88</v>
      </c>
    </row>
    <row r="25" spans="1:12" ht="12.75">
      <c r="A25" s="82" t="s">
        <v>219</v>
      </c>
      <c r="B25" s="83"/>
      <c r="C25" s="83"/>
      <c r="D25" s="86">
        <v>19611.16</v>
      </c>
      <c r="E25" s="83"/>
      <c r="F25" s="83"/>
      <c r="G25" s="83"/>
      <c r="L25" s="55">
        <f>D25</f>
        <v>19611.16</v>
      </c>
    </row>
    <row r="26" spans="1:12" ht="24">
      <c r="A26" s="82" t="s">
        <v>220</v>
      </c>
      <c r="B26" s="83"/>
      <c r="C26" s="83"/>
      <c r="D26" s="86">
        <v>36931.25</v>
      </c>
      <c r="E26" s="83"/>
      <c r="F26" s="83"/>
      <c r="G26" s="83"/>
      <c r="L26" s="55">
        <f>D26</f>
        <v>36931.25</v>
      </c>
    </row>
    <row r="27" spans="1:12" ht="24">
      <c r="A27" s="82" t="s">
        <v>224</v>
      </c>
      <c r="B27" s="83"/>
      <c r="C27" s="83"/>
      <c r="D27" s="87">
        <v>170.05</v>
      </c>
      <c r="E27" s="83"/>
      <c r="F27" s="83"/>
      <c r="G27" s="83"/>
      <c r="L27" s="55">
        <f>D27</f>
        <v>170.05</v>
      </c>
    </row>
    <row r="28" spans="1:11" ht="12.75">
      <c r="A28" s="82" t="s">
        <v>267</v>
      </c>
      <c r="B28" s="83"/>
      <c r="C28" s="83"/>
      <c r="D28" s="86">
        <v>340011.7</v>
      </c>
      <c r="E28" s="83"/>
      <c r="F28" s="83"/>
      <c r="G28" s="83"/>
      <c r="K28" s="55">
        <f>D28</f>
        <v>340011.7</v>
      </c>
    </row>
    <row r="29" spans="1:12" ht="12.75">
      <c r="A29" s="82" t="s">
        <v>120</v>
      </c>
      <c r="B29" s="83"/>
      <c r="C29" s="83"/>
      <c r="D29" s="86">
        <v>38283.72</v>
      </c>
      <c r="E29" s="83"/>
      <c r="F29" s="83"/>
      <c r="G29" s="83"/>
      <c r="L29" s="55">
        <f>D29</f>
        <v>38283.72</v>
      </c>
    </row>
    <row r="30" spans="1:12" ht="24">
      <c r="A30" s="82" t="s">
        <v>270</v>
      </c>
      <c r="B30" s="83"/>
      <c r="C30" s="83"/>
      <c r="D30" s="86">
        <v>2311</v>
      </c>
      <c r="E30" s="83"/>
      <c r="F30" s="83"/>
      <c r="G30" s="83"/>
      <c r="L30" s="55">
        <f aca="true" t="shared" si="1" ref="L30:L35">D30</f>
        <v>2311</v>
      </c>
    </row>
    <row r="31" spans="1:12" ht="12.75">
      <c r="A31" s="82" t="s">
        <v>273</v>
      </c>
      <c r="B31" s="83"/>
      <c r="C31" s="83"/>
      <c r="D31" s="86">
        <v>7586.72</v>
      </c>
      <c r="E31" s="83"/>
      <c r="F31" s="83"/>
      <c r="G31" s="83"/>
      <c r="L31" s="55">
        <f t="shared" si="1"/>
        <v>7586.72</v>
      </c>
    </row>
    <row r="32" spans="1:12" ht="12.75">
      <c r="A32" s="82" t="s">
        <v>274</v>
      </c>
      <c r="B32" s="83"/>
      <c r="C32" s="83"/>
      <c r="D32" s="86">
        <v>1938.48</v>
      </c>
      <c r="E32" s="83"/>
      <c r="F32" s="83"/>
      <c r="G32" s="83"/>
      <c r="L32" s="55">
        <f t="shared" si="1"/>
        <v>1938.48</v>
      </c>
    </row>
    <row r="33" spans="1:12" ht="36">
      <c r="A33" s="82" t="s">
        <v>276</v>
      </c>
      <c r="B33" s="83"/>
      <c r="C33" s="83"/>
      <c r="D33" s="86">
        <v>10009.3</v>
      </c>
      <c r="E33" s="83"/>
      <c r="F33" s="83"/>
      <c r="G33" s="83"/>
      <c r="L33" s="55">
        <f t="shared" si="1"/>
        <v>10009.3</v>
      </c>
    </row>
    <row r="34" spans="1:12" ht="36">
      <c r="A34" s="82" t="s">
        <v>288</v>
      </c>
      <c r="B34" s="83"/>
      <c r="C34" s="83"/>
      <c r="D34" s="86">
        <v>1332.5</v>
      </c>
      <c r="E34" s="83"/>
      <c r="F34" s="83"/>
      <c r="G34" s="83"/>
      <c r="L34" s="55">
        <f t="shared" si="1"/>
        <v>1332.5</v>
      </c>
    </row>
    <row r="35" spans="1:12" ht="12.75">
      <c r="A35" s="82" t="s">
        <v>279</v>
      </c>
      <c r="B35" s="83"/>
      <c r="C35" s="83"/>
      <c r="D35" s="86">
        <v>3715.42</v>
      </c>
      <c r="E35" s="83"/>
      <c r="F35" s="83"/>
      <c r="G35" s="83"/>
      <c r="L35" s="55">
        <f t="shared" si="1"/>
        <v>3715.42</v>
      </c>
    </row>
    <row r="36" spans="1:12" ht="24">
      <c r="A36" s="82" t="s">
        <v>282</v>
      </c>
      <c r="B36" s="83"/>
      <c r="C36" s="83"/>
      <c r="D36" s="86">
        <v>85213.42</v>
      </c>
      <c r="E36" s="83"/>
      <c r="F36" s="83"/>
      <c r="G36" s="83"/>
      <c r="I36" s="55">
        <f>D36</f>
        <v>85213.42</v>
      </c>
      <c r="L36" s="55"/>
    </row>
    <row r="37" spans="1:12" ht="12.75">
      <c r="A37" s="95" t="s">
        <v>30</v>
      </c>
      <c r="B37" s="96"/>
      <c r="C37" s="96"/>
      <c r="D37" s="97">
        <v>3618012.92</v>
      </c>
      <c r="E37" s="97">
        <v>3618012.92</v>
      </c>
      <c r="F37" s="96"/>
      <c r="G37" s="96"/>
      <c r="H37" s="55">
        <f>SUM(H14:H36)</f>
        <v>750674.3</v>
      </c>
      <c r="I37" s="55">
        <f>SUM(I14:I36)</f>
        <v>85213.42</v>
      </c>
      <c r="J37" s="55">
        <f>SUM(J14:J36)</f>
        <v>2207868.88</v>
      </c>
      <c r="K37" s="55">
        <f>SUM(K14:K36)</f>
        <v>340011.7</v>
      </c>
      <c r="L37" s="55">
        <f>SUM(L14:L36)</f>
        <v>234244.62</v>
      </c>
    </row>
  </sheetData>
  <sheetProtection/>
  <mergeCells count="11">
    <mergeCell ref="C9:C10"/>
    <mergeCell ref="D9:D10"/>
    <mergeCell ref="E9:E10"/>
    <mergeCell ref="F9:F10"/>
    <mergeCell ref="G9:G10"/>
    <mergeCell ref="A4:G4"/>
    <mergeCell ref="A6:G6"/>
    <mergeCell ref="B8:C8"/>
    <mergeCell ref="D8:E8"/>
    <mergeCell ref="F8:G8"/>
    <mergeCell ref="B9:B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0"/>
  <sheetViews>
    <sheetView zoomScalePageLayoutView="0" workbookViewId="0" topLeftCell="A1">
      <pane xSplit="3" ySplit="6" topLeftCell="D57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01" sqref="L601"/>
    </sheetView>
  </sheetViews>
  <sheetFormatPr defaultColWidth="9.140625" defaultRowHeight="12.75"/>
  <cols>
    <col min="1" max="1" width="51.57421875" style="3" customWidth="1"/>
    <col min="2" max="2" width="0.5625" style="3" customWidth="1"/>
    <col min="3" max="3" width="16.00390625" style="3" hidden="1" customWidth="1"/>
    <col min="4" max="4" width="16.00390625" style="3" customWidth="1"/>
    <col min="5" max="5" width="0.42578125" style="3" customWidth="1"/>
    <col min="6" max="7" width="16.00390625" style="3" hidden="1" customWidth="1"/>
    <col min="8" max="8" width="20.7109375" style="0" customWidth="1"/>
    <col min="9" max="9" width="19.28125" style="0" customWidth="1"/>
    <col min="10" max="10" width="15.57421875" style="0" customWidth="1"/>
    <col min="11" max="11" width="11.7109375" style="0" customWidth="1"/>
    <col min="12" max="12" width="13.421875" style="0" customWidth="1"/>
    <col min="13" max="14" width="12.421875" style="0" customWidth="1"/>
    <col min="19" max="19" width="12.421875" style="0" customWidth="1"/>
  </cols>
  <sheetData>
    <row r="1" spans="1:4" ht="12.75">
      <c r="A1" s="1" t="s">
        <v>9</v>
      </c>
      <c r="B1" s="2"/>
      <c r="C1" s="2"/>
      <c r="D1" s="2"/>
    </row>
    <row r="2" spans="1:4" ht="15.75">
      <c r="A2" s="4" t="s">
        <v>176</v>
      </c>
      <c r="B2" s="2"/>
      <c r="C2" s="2"/>
      <c r="D2" s="2"/>
    </row>
    <row r="4" spans="1:7" ht="12.75">
      <c r="A4" s="427" t="s">
        <v>177</v>
      </c>
      <c r="B4" s="428"/>
      <c r="C4" s="420"/>
      <c r="D4" s="420"/>
      <c r="E4" s="420"/>
      <c r="F4" s="420"/>
      <c r="G4" s="420"/>
    </row>
    <row r="5" spans="1:7" ht="12.75">
      <c r="A5" s="56"/>
      <c r="B5" s="56"/>
      <c r="C5" s="2"/>
      <c r="D5" s="2"/>
      <c r="E5" s="2"/>
      <c r="F5" s="2"/>
      <c r="G5" s="2"/>
    </row>
    <row r="6" spans="1:19" ht="12.75">
      <c r="A6" s="57" t="s">
        <v>18</v>
      </c>
      <c r="B6" s="58"/>
      <c r="C6" s="58"/>
      <c r="D6" s="59">
        <v>10839.5</v>
      </c>
      <c r="E6" s="59">
        <v>10839.5</v>
      </c>
      <c r="F6" s="58"/>
      <c r="G6" s="58"/>
      <c r="H6" s="67" t="s">
        <v>8</v>
      </c>
      <c r="I6" s="67" t="s">
        <v>306</v>
      </c>
      <c r="J6" s="67" t="s">
        <v>304</v>
      </c>
      <c r="K6" s="67" t="s">
        <v>305</v>
      </c>
      <c r="L6" s="67" t="s">
        <v>307</v>
      </c>
      <c r="M6" s="67" t="s">
        <v>289</v>
      </c>
      <c r="N6" s="67" t="s">
        <v>303</v>
      </c>
      <c r="O6" s="67" t="s">
        <v>308</v>
      </c>
      <c r="P6" s="67" t="s">
        <v>309</v>
      </c>
      <c r="R6" s="67" t="s">
        <v>311</v>
      </c>
      <c r="S6" s="67" t="s">
        <v>310</v>
      </c>
    </row>
    <row r="7" spans="1:7" ht="12.75">
      <c r="A7" s="60" t="s">
        <v>190</v>
      </c>
      <c r="B7" s="61"/>
      <c r="C7" s="61"/>
      <c r="D7" s="61"/>
      <c r="E7" s="62">
        <v>10839.5</v>
      </c>
      <c r="F7" s="61"/>
      <c r="G7" s="61"/>
    </row>
    <row r="8" spans="1:19" ht="24">
      <c r="A8" s="60" t="s">
        <v>191</v>
      </c>
      <c r="B8" s="61"/>
      <c r="C8" s="61"/>
      <c r="D8" s="63">
        <v>0.92</v>
      </c>
      <c r="E8" s="61"/>
      <c r="F8" s="61"/>
      <c r="G8" s="61"/>
      <c r="M8" s="91">
        <f aca="true" t="shared" si="0" ref="M8:M13">D8</f>
        <v>0.92</v>
      </c>
      <c r="R8">
        <f>SUM(H8:Q8)</f>
        <v>0.92</v>
      </c>
      <c r="S8" s="91">
        <f>D8-R8</f>
        <v>0</v>
      </c>
    </row>
    <row r="9" spans="1:19" ht="12.75">
      <c r="A9" s="60" t="s">
        <v>192</v>
      </c>
      <c r="B9" s="61"/>
      <c r="C9" s="61"/>
      <c r="D9" s="63">
        <v>0.1</v>
      </c>
      <c r="E9" s="61"/>
      <c r="F9" s="61"/>
      <c r="G9" s="61"/>
      <c r="M9" s="91">
        <f t="shared" si="0"/>
        <v>0.1</v>
      </c>
      <c r="R9">
        <f aca="true" t="shared" si="1" ref="R9:R72">SUM(H9:Q9)</f>
        <v>0.1</v>
      </c>
      <c r="S9" s="91">
        <f aca="true" t="shared" si="2" ref="S9:S72">D9-R9</f>
        <v>0</v>
      </c>
    </row>
    <row r="10" spans="1:19" ht="12.75">
      <c r="A10" s="60" t="s">
        <v>193</v>
      </c>
      <c r="B10" s="61"/>
      <c r="C10" s="61"/>
      <c r="D10" s="63">
        <v>0.24</v>
      </c>
      <c r="E10" s="61"/>
      <c r="F10" s="61"/>
      <c r="G10" s="61"/>
      <c r="M10" s="91">
        <f t="shared" si="0"/>
        <v>0.24</v>
      </c>
      <c r="R10">
        <f t="shared" si="1"/>
        <v>0.24</v>
      </c>
      <c r="S10" s="91">
        <f t="shared" si="2"/>
        <v>0</v>
      </c>
    </row>
    <row r="11" spans="1:19" ht="24">
      <c r="A11" s="60" t="s">
        <v>194</v>
      </c>
      <c r="B11" s="61"/>
      <c r="C11" s="61"/>
      <c r="D11" s="63">
        <v>0.72</v>
      </c>
      <c r="E11" s="61"/>
      <c r="F11" s="61"/>
      <c r="G11" s="61"/>
      <c r="M11" s="91">
        <f t="shared" si="0"/>
        <v>0.72</v>
      </c>
      <c r="R11">
        <f t="shared" si="1"/>
        <v>0.72</v>
      </c>
      <c r="S11" s="91">
        <f t="shared" si="2"/>
        <v>0</v>
      </c>
    </row>
    <row r="12" spans="1:19" ht="24">
      <c r="A12" s="60" t="s">
        <v>195</v>
      </c>
      <c r="B12" s="61"/>
      <c r="C12" s="61"/>
      <c r="D12" s="63">
        <v>0.47</v>
      </c>
      <c r="E12" s="61"/>
      <c r="F12" s="61"/>
      <c r="G12" s="61"/>
      <c r="M12" s="91">
        <f t="shared" si="0"/>
        <v>0.47</v>
      </c>
      <c r="R12">
        <f t="shared" si="1"/>
        <v>0.47</v>
      </c>
      <c r="S12" s="91">
        <f t="shared" si="2"/>
        <v>0</v>
      </c>
    </row>
    <row r="13" spans="1:19" ht="12.75">
      <c r="A13" s="60" t="s">
        <v>196</v>
      </c>
      <c r="B13" s="61"/>
      <c r="C13" s="61"/>
      <c r="D13" s="63">
        <v>0.12</v>
      </c>
      <c r="E13" s="61"/>
      <c r="F13" s="61"/>
      <c r="G13" s="61"/>
      <c r="M13" s="91">
        <f t="shared" si="0"/>
        <v>0.12</v>
      </c>
      <c r="R13">
        <f t="shared" si="1"/>
        <v>0.12</v>
      </c>
      <c r="S13" s="91">
        <f t="shared" si="2"/>
        <v>0</v>
      </c>
    </row>
    <row r="14" spans="1:19" ht="12.75">
      <c r="A14" s="60" t="s">
        <v>197</v>
      </c>
      <c r="B14" s="61"/>
      <c r="C14" s="61"/>
      <c r="D14" s="63">
        <v>16.97</v>
      </c>
      <c r="E14" s="61"/>
      <c r="F14" s="61"/>
      <c r="G14" s="61"/>
      <c r="L14" s="91">
        <f>D14</f>
        <v>16.97</v>
      </c>
      <c r="R14">
        <f t="shared" si="1"/>
        <v>16.97</v>
      </c>
      <c r="S14" s="91">
        <f t="shared" si="2"/>
        <v>0</v>
      </c>
    </row>
    <row r="15" spans="1:19" ht="12.75">
      <c r="A15" s="60" t="s">
        <v>198</v>
      </c>
      <c r="B15" s="61"/>
      <c r="C15" s="61"/>
      <c r="D15" s="63">
        <v>0.61</v>
      </c>
      <c r="E15" s="61"/>
      <c r="F15" s="61"/>
      <c r="G15" s="61"/>
      <c r="M15" s="91">
        <f>D15</f>
        <v>0.61</v>
      </c>
      <c r="R15">
        <f t="shared" si="1"/>
        <v>0.61</v>
      </c>
      <c r="S15" s="91">
        <f t="shared" si="2"/>
        <v>0</v>
      </c>
    </row>
    <row r="16" spans="1:19" ht="12.75">
      <c r="A16" s="60" t="s">
        <v>199</v>
      </c>
      <c r="B16" s="61"/>
      <c r="C16" s="61"/>
      <c r="D16" s="63">
        <v>1.08</v>
      </c>
      <c r="E16" s="61"/>
      <c r="F16" s="61"/>
      <c r="G16" s="61"/>
      <c r="M16" s="91"/>
      <c r="O16" s="91">
        <f>D16</f>
        <v>1.08</v>
      </c>
      <c r="R16">
        <f t="shared" si="1"/>
        <v>1.08</v>
      </c>
      <c r="S16" s="91">
        <f t="shared" si="2"/>
        <v>0</v>
      </c>
    </row>
    <row r="17" spans="1:19" ht="12.75">
      <c r="A17" s="60" t="s">
        <v>201</v>
      </c>
      <c r="B17" s="61"/>
      <c r="C17" s="61"/>
      <c r="D17" s="63">
        <v>0.26</v>
      </c>
      <c r="E17" s="61"/>
      <c r="F17" s="61"/>
      <c r="G17" s="61"/>
      <c r="M17" s="91">
        <f>D17</f>
        <v>0.26</v>
      </c>
      <c r="R17">
        <f t="shared" si="1"/>
        <v>0.26</v>
      </c>
      <c r="S17" s="91">
        <f t="shared" si="2"/>
        <v>0</v>
      </c>
    </row>
    <row r="18" spans="1:19" ht="12.75">
      <c r="A18" s="60" t="s">
        <v>202</v>
      </c>
      <c r="B18" s="61"/>
      <c r="C18" s="61"/>
      <c r="D18" s="63">
        <v>1.41</v>
      </c>
      <c r="E18" s="61"/>
      <c r="F18" s="61"/>
      <c r="G18" s="61"/>
      <c r="M18" s="91">
        <f>D18</f>
        <v>1.41</v>
      </c>
      <c r="R18">
        <f t="shared" si="1"/>
        <v>1.41</v>
      </c>
      <c r="S18" s="91">
        <f t="shared" si="2"/>
        <v>0</v>
      </c>
    </row>
    <row r="19" spans="1:19" ht="12.75">
      <c r="A19" s="60" t="s">
        <v>47</v>
      </c>
      <c r="B19" s="61"/>
      <c r="C19" s="61"/>
      <c r="D19" s="62">
        <v>1779.61</v>
      </c>
      <c r="E19" s="61"/>
      <c r="F19" s="61"/>
      <c r="G19" s="61"/>
      <c r="H19" s="55">
        <f>D19</f>
        <v>1779.61</v>
      </c>
      <c r="R19">
        <f t="shared" si="1"/>
        <v>1779.61</v>
      </c>
      <c r="S19" s="91">
        <f t="shared" si="2"/>
        <v>0</v>
      </c>
    </row>
    <row r="20" spans="1:19" ht="24">
      <c r="A20" s="60" t="s">
        <v>203</v>
      </c>
      <c r="B20" s="61"/>
      <c r="C20" s="61"/>
      <c r="D20" s="63">
        <v>10</v>
      </c>
      <c r="E20" s="61"/>
      <c r="F20" s="61"/>
      <c r="G20" s="61"/>
      <c r="M20" s="91">
        <f>D20</f>
        <v>10</v>
      </c>
      <c r="R20">
        <f t="shared" si="1"/>
        <v>10</v>
      </c>
      <c r="S20" s="91">
        <f t="shared" si="2"/>
        <v>0</v>
      </c>
    </row>
    <row r="21" spans="1:19" ht="12.75">
      <c r="A21" s="60" t="s">
        <v>204</v>
      </c>
      <c r="B21" s="61"/>
      <c r="C21" s="61"/>
      <c r="D21" s="63">
        <v>0.33</v>
      </c>
      <c r="E21" s="61"/>
      <c r="F21" s="61"/>
      <c r="G21" s="61"/>
      <c r="M21" s="91">
        <f>D21</f>
        <v>0.33</v>
      </c>
      <c r="R21">
        <f t="shared" si="1"/>
        <v>0.33</v>
      </c>
      <c r="S21" s="91">
        <f t="shared" si="2"/>
        <v>0</v>
      </c>
    </row>
    <row r="22" spans="1:19" ht="12.75">
      <c r="A22" s="60" t="s">
        <v>41</v>
      </c>
      <c r="B22" s="61"/>
      <c r="C22" s="61"/>
      <c r="D22" s="63">
        <v>2.31</v>
      </c>
      <c r="E22" s="61"/>
      <c r="F22" s="61"/>
      <c r="G22" s="61"/>
      <c r="H22" s="91">
        <f>D22</f>
        <v>2.31</v>
      </c>
      <c r="R22">
        <f t="shared" si="1"/>
        <v>2.31</v>
      </c>
      <c r="S22" s="91">
        <f t="shared" si="2"/>
        <v>0</v>
      </c>
    </row>
    <row r="23" spans="1:19" ht="12.75">
      <c r="A23" s="60" t="s">
        <v>205</v>
      </c>
      <c r="B23" s="61"/>
      <c r="C23" s="61"/>
      <c r="D23" s="63">
        <v>0.26</v>
      </c>
      <c r="E23" s="61"/>
      <c r="F23" s="61"/>
      <c r="G23" s="61"/>
      <c r="H23" s="91">
        <f>D23</f>
        <v>0.26</v>
      </c>
      <c r="R23">
        <f t="shared" si="1"/>
        <v>0.26</v>
      </c>
      <c r="S23" s="91">
        <f t="shared" si="2"/>
        <v>0</v>
      </c>
    </row>
    <row r="24" spans="1:19" ht="12.75">
      <c r="A24" s="60" t="s">
        <v>206</v>
      </c>
      <c r="B24" s="61"/>
      <c r="C24" s="61"/>
      <c r="D24" s="63">
        <v>3.2</v>
      </c>
      <c r="E24" s="61"/>
      <c r="F24" s="61"/>
      <c r="G24" s="61"/>
      <c r="M24" s="91">
        <f aca="true" t="shared" si="3" ref="M24:M46">D24</f>
        <v>3.2</v>
      </c>
      <c r="R24">
        <f t="shared" si="1"/>
        <v>3.2</v>
      </c>
      <c r="S24" s="91">
        <f t="shared" si="2"/>
        <v>0</v>
      </c>
    </row>
    <row r="25" spans="1:19" ht="12.75">
      <c r="A25" s="60" t="s">
        <v>207</v>
      </c>
      <c r="B25" s="61"/>
      <c r="C25" s="61"/>
      <c r="D25" s="63">
        <v>2.31</v>
      </c>
      <c r="E25" s="61"/>
      <c r="F25" s="61"/>
      <c r="G25" s="61"/>
      <c r="M25" s="91">
        <f t="shared" si="3"/>
        <v>2.31</v>
      </c>
      <c r="R25">
        <f t="shared" si="1"/>
        <v>2.31</v>
      </c>
      <c r="S25" s="91">
        <f t="shared" si="2"/>
        <v>0</v>
      </c>
    </row>
    <row r="26" spans="1:19" ht="12.75">
      <c r="A26" s="60" t="s">
        <v>208</v>
      </c>
      <c r="B26" s="61"/>
      <c r="C26" s="61"/>
      <c r="D26" s="63">
        <v>3.56</v>
      </c>
      <c r="E26" s="61"/>
      <c r="F26" s="61"/>
      <c r="G26" s="61"/>
      <c r="M26" s="91">
        <f t="shared" si="3"/>
        <v>3.56</v>
      </c>
      <c r="R26">
        <f t="shared" si="1"/>
        <v>3.56</v>
      </c>
      <c r="S26" s="91">
        <f t="shared" si="2"/>
        <v>0</v>
      </c>
    </row>
    <row r="27" spans="1:19" ht="12.75">
      <c r="A27" s="60" t="s">
        <v>209</v>
      </c>
      <c r="B27" s="61"/>
      <c r="C27" s="61"/>
      <c r="D27" s="63">
        <v>1.78</v>
      </c>
      <c r="E27" s="61"/>
      <c r="F27" s="61"/>
      <c r="G27" s="61"/>
      <c r="M27" s="91">
        <f t="shared" si="3"/>
        <v>1.78</v>
      </c>
      <c r="R27">
        <f t="shared" si="1"/>
        <v>1.78</v>
      </c>
      <c r="S27" s="91">
        <f t="shared" si="2"/>
        <v>0</v>
      </c>
    </row>
    <row r="28" spans="1:19" ht="12.75">
      <c r="A28" s="60" t="s">
        <v>210</v>
      </c>
      <c r="B28" s="61"/>
      <c r="C28" s="61"/>
      <c r="D28" s="63">
        <v>3.83</v>
      </c>
      <c r="E28" s="61"/>
      <c r="F28" s="61"/>
      <c r="G28" s="61"/>
      <c r="M28" s="91">
        <f t="shared" si="3"/>
        <v>3.83</v>
      </c>
      <c r="R28">
        <f t="shared" si="1"/>
        <v>3.83</v>
      </c>
      <c r="S28" s="91">
        <f t="shared" si="2"/>
        <v>0</v>
      </c>
    </row>
    <row r="29" spans="1:19" ht="12.75">
      <c r="A29" s="60" t="s">
        <v>211</v>
      </c>
      <c r="B29" s="61"/>
      <c r="C29" s="61"/>
      <c r="D29" s="63">
        <v>0.98</v>
      </c>
      <c r="E29" s="61"/>
      <c r="F29" s="61"/>
      <c r="G29" s="61"/>
      <c r="M29" s="91">
        <f t="shared" si="3"/>
        <v>0.98</v>
      </c>
      <c r="R29">
        <f t="shared" si="1"/>
        <v>0.98</v>
      </c>
      <c r="S29" s="91">
        <f t="shared" si="2"/>
        <v>0</v>
      </c>
    </row>
    <row r="30" spans="1:19" ht="12.75">
      <c r="A30" s="60" t="s">
        <v>127</v>
      </c>
      <c r="B30" s="61"/>
      <c r="C30" s="61"/>
      <c r="D30" s="63">
        <v>0.39</v>
      </c>
      <c r="E30" s="61"/>
      <c r="F30" s="61"/>
      <c r="G30" s="61"/>
      <c r="P30" s="91">
        <f>D30</f>
        <v>0.39</v>
      </c>
      <c r="R30">
        <f t="shared" si="1"/>
        <v>0.39</v>
      </c>
      <c r="S30" s="91">
        <f t="shared" si="2"/>
        <v>0</v>
      </c>
    </row>
    <row r="31" spans="1:19" ht="12.75">
      <c r="A31" s="60" t="s">
        <v>213</v>
      </c>
      <c r="B31" s="61"/>
      <c r="C31" s="61"/>
      <c r="D31" s="63">
        <v>0.55</v>
      </c>
      <c r="E31" s="61"/>
      <c r="F31" s="61"/>
      <c r="G31" s="61"/>
      <c r="M31" s="91">
        <f t="shared" si="3"/>
        <v>0.55</v>
      </c>
      <c r="R31">
        <f t="shared" si="1"/>
        <v>0.55</v>
      </c>
      <c r="S31" s="91">
        <f t="shared" si="2"/>
        <v>0</v>
      </c>
    </row>
    <row r="32" spans="1:19" ht="12.75">
      <c r="A32" s="60" t="s">
        <v>214</v>
      </c>
      <c r="B32" s="61"/>
      <c r="C32" s="61"/>
      <c r="D32" s="63">
        <v>0.57</v>
      </c>
      <c r="E32" s="61"/>
      <c r="F32" s="61"/>
      <c r="G32" s="61"/>
      <c r="M32" s="91">
        <f t="shared" si="3"/>
        <v>0.57</v>
      </c>
      <c r="R32">
        <f t="shared" si="1"/>
        <v>0.57</v>
      </c>
      <c r="S32" s="91">
        <f t="shared" si="2"/>
        <v>0</v>
      </c>
    </row>
    <row r="33" spans="1:19" ht="12.75">
      <c r="A33" s="60" t="s">
        <v>215</v>
      </c>
      <c r="B33" s="61"/>
      <c r="C33" s="61"/>
      <c r="D33" s="63">
        <v>0.25</v>
      </c>
      <c r="E33" s="61"/>
      <c r="F33" s="61"/>
      <c r="G33" s="61"/>
      <c r="M33" s="91">
        <f t="shared" si="3"/>
        <v>0.25</v>
      </c>
      <c r="R33">
        <f t="shared" si="1"/>
        <v>0.25</v>
      </c>
      <c r="S33" s="91">
        <f t="shared" si="2"/>
        <v>0</v>
      </c>
    </row>
    <row r="34" spans="1:19" ht="12.75">
      <c r="A34" s="60" t="s">
        <v>216</v>
      </c>
      <c r="B34" s="61"/>
      <c r="C34" s="61"/>
      <c r="D34" s="63">
        <v>2.04</v>
      </c>
      <c r="E34" s="61"/>
      <c r="F34" s="61"/>
      <c r="G34" s="61"/>
      <c r="M34" s="91">
        <f t="shared" si="3"/>
        <v>2.04</v>
      </c>
      <c r="R34">
        <f t="shared" si="1"/>
        <v>2.04</v>
      </c>
      <c r="S34" s="91">
        <f t="shared" si="2"/>
        <v>0</v>
      </c>
    </row>
    <row r="35" spans="1:19" ht="24">
      <c r="A35" s="60" t="s">
        <v>217</v>
      </c>
      <c r="B35" s="61"/>
      <c r="C35" s="61"/>
      <c r="D35" s="63">
        <v>3.08</v>
      </c>
      <c r="E35" s="61"/>
      <c r="F35" s="61"/>
      <c r="G35" s="61"/>
      <c r="M35" s="91">
        <f t="shared" si="3"/>
        <v>3.08</v>
      </c>
      <c r="R35">
        <f t="shared" si="1"/>
        <v>3.08</v>
      </c>
      <c r="S35" s="91">
        <f t="shared" si="2"/>
        <v>0</v>
      </c>
    </row>
    <row r="36" spans="1:19" ht="12.75">
      <c r="A36" s="60" t="s">
        <v>218</v>
      </c>
      <c r="B36" s="61"/>
      <c r="C36" s="61"/>
      <c r="D36" s="62">
        <v>7689.89</v>
      </c>
      <c r="E36" s="61"/>
      <c r="F36" s="61"/>
      <c r="G36" s="61"/>
      <c r="J36" s="55">
        <f>D36</f>
        <v>7689.89</v>
      </c>
      <c r="R36">
        <f t="shared" si="1"/>
        <v>7689.89</v>
      </c>
      <c r="S36" s="91">
        <f t="shared" si="2"/>
        <v>0</v>
      </c>
    </row>
    <row r="37" spans="1:19" ht="12.75">
      <c r="A37" s="60" t="s">
        <v>219</v>
      </c>
      <c r="B37" s="61"/>
      <c r="C37" s="61"/>
      <c r="D37" s="63">
        <v>23.67</v>
      </c>
      <c r="E37" s="61"/>
      <c r="F37" s="61"/>
      <c r="G37" s="61"/>
      <c r="M37" s="91">
        <f t="shared" si="3"/>
        <v>23.67</v>
      </c>
      <c r="R37">
        <f t="shared" si="1"/>
        <v>23.67</v>
      </c>
      <c r="S37" s="91">
        <f t="shared" si="2"/>
        <v>0</v>
      </c>
    </row>
    <row r="38" spans="1:19" ht="12.75">
      <c r="A38" s="60" t="s">
        <v>221</v>
      </c>
      <c r="B38" s="61"/>
      <c r="C38" s="61"/>
      <c r="D38" s="63">
        <v>2.58</v>
      </c>
      <c r="E38" s="61"/>
      <c r="F38" s="61"/>
      <c r="G38" s="61"/>
      <c r="M38" s="91">
        <f t="shared" si="3"/>
        <v>2.58</v>
      </c>
      <c r="R38">
        <f t="shared" si="1"/>
        <v>2.58</v>
      </c>
      <c r="S38" s="91">
        <f t="shared" si="2"/>
        <v>0</v>
      </c>
    </row>
    <row r="39" spans="1:19" ht="12.75">
      <c r="A39" s="60" t="s">
        <v>222</v>
      </c>
      <c r="B39" s="61"/>
      <c r="C39" s="61"/>
      <c r="D39" s="63">
        <v>0.02</v>
      </c>
      <c r="E39" s="61"/>
      <c r="F39" s="61"/>
      <c r="G39" s="61"/>
      <c r="M39" s="91">
        <f t="shared" si="3"/>
        <v>0.02</v>
      </c>
      <c r="R39">
        <f t="shared" si="1"/>
        <v>0.02</v>
      </c>
      <c r="S39" s="91">
        <f t="shared" si="2"/>
        <v>0</v>
      </c>
    </row>
    <row r="40" spans="1:19" ht="12.75">
      <c r="A40" s="60" t="s">
        <v>223</v>
      </c>
      <c r="B40" s="61"/>
      <c r="C40" s="61"/>
      <c r="D40" s="63">
        <v>2.44</v>
      </c>
      <c r="E40" s="61"/>
      <c r="F40" s="61"/>
      <c r="G40" s="61"/>
      <c r="M40" s="91">
        <f t="shared" si="3"/>
        <v>2.44</v>
      </c>
      <c r="R40">
        <f t="shared" si="1"/>
        <v>2.44</v>
      </c>
      <c r="S40" s="91">
        <f t="shared" si="2"/>
        <v>0</v>
      </c>
    </row>
    <row r="41" spans="1:19" ht="12.75">
      <c r="A41" s="60" t="s">
        <v>224</v>
      </c>
      <c r="B41" s="61"/>
      <c r="C41" s="61"/>
      <c r="D41" s="63">
        <v>0.11</v>
      </c>
      <c r="E41" s="61"/>
      <c r="F41" s="61"/>
      <c r="G41" s="61"/>
      <c r="M41" s="91">
        <f t="shared" si="3"/>
        <v>0.11</v>
      </c>
      <c r="R41">
        <f t="shared" si="1"/>
        <v>0.11</v>
      </c>
      <c r="S41" s="91">
        <f t="shared" si="2"/>
        <v>0</v>
      </c>
    </row>
    <row r="42" spans="1:19" ht="12.75">
      <c r="A42" s="60" t="s">
        <v>225</v>
      </c>
      <c r="B42" s="61"/>
      <c r="C42" s="61"/>
      <c r="D42" s="63">
        <v>3.76</v>
      </c>
      <c r="E42" s="61"/>
      <c r="F42" s="61"/>
      <c r="G42" s="61"/>
      <c r="M42" s="91">
        <f t="shared" si="3"/>
        <v>3.76</v>
      </c>
      <c r="R42">
        <f t="shared" si="1"/>
        <v>3.76</v>
      </c>
      <c r="S42" s="91">
        <f t="shared" si="2"/>
        <v>0</v>
      </c>
    </row>
    <row r="43" spans="1:19" ht="12.75">
      <c r="A43" s="60" t="s">
        <v>246</v>
      </c>
      <c r="B43" s="61"/>
      <c r="C43" s="61"/>
      <c r="D43" s="63">
        <v>16.28</v>
      </c>
      <c r="E43" s="61"/>
      <c r="F43" s="61"/>
      <c r="G43" s="61"/>
      <c r="M43" s="91">
        <f t="shared" si="3"/>
        <v>16.28</v>
      </c>
      <c r="R43">
        <f t="shared" si="1"/>
        <v>16.28</v>
      </c>
      <c r="S43" s="91">
        <f t="shared" si="2"/>
        <v>0</v>
      </c>
    </row>
    <row r="44" spans="1:19" ht="12.75">
      <c r="A44" s="60" t="s">
        <v>248</v>
      </c>
      <c r="B44" s="61"/>
      <c r="C44" s="61"/>
      <c r="D44" s="63">
        <v>4.1</v>
      </c>
      <c r="E44" s="61"/>
      <c r="F44" s="61"/>
      <c r="G44" s="61"/>
      <c r="M44" s="91">
        <f t="shared" si="3"/>
        <v>4.1</v>
      </c>
      <c r="R44">
        <f t="shared" si="1"/>
        <v>4.1</v>
      </c>
      <c r="S44" s="91">
        <f t="shared" si="2"/>
        <v>0</v>
      </c>
    </row>
    <row r="45" spans="1:19" ht="12.75">
      <c r="A45" s="60" t="s">
        <v>249</v>
      </c>
      <c r="B45" s="61"/>
      <c r="C45" s="61"/>
      <c r="D45" s="63">
        <v>0.05</v>
      </c>
      <c r="E45" s="61"/>
      <c r="F45" s="61"/>
      <c r="G45" s="61"/>
      <c r="M45" s="91">
        <f t="shared" si="3"/>
        <v>0.05</v>
      </c>
      <c r="R45">
        <f t="shared" si="1"/>
        <v>0.05</v>
      </c>
      <c r="S45" s="91">
        <f t="shared" si="2"/>
        <v>0</v>
      </c>
    </row>
    <row r="46" spans="1:19" ht="12.75">
      <c r="A46" s="60" t="s">
        <v>251</v>
      </c>
      <c r="B46" s="61"/>
      <c r="C46" s="61"/>
      <c r="D46" s="63">
        <v>0.06</v>
      </c>
      <c r="E46" s="61"/>
      <c r="F46" s="61"/>
      <c r="G46" s="61"/>
      <c r="M46" s="91">
        <f t="shared" si="3"/>
        <v>0.06</v>
      </c>
      <c r="R46">
        <f t="shared" si="1"/>
        <v>0.06</v>
      </c>
      <c r="S46" s="91">
        <f t="shared" si="2"/>
        <v>0</v>
      </c>
    </row>
    <row r="47" spans="1:19" ht="24">
      <c r="A47" s="60" t="s">
        <v>265</v>
      </c>
      <c r="B47" s="61"/>
      <c r="C47" s="61"/>
      <c r="D47" s="63">
        <v>1.79</v>
      </c>
      <c r="E47" s="61"/>
      <c r="F47" s="61"/>
      <c r="G47" s="61"/>
      <c r="N47" s="91">
        <f>D47</f>
        <v>1.79</v>
      </c>
      <c r="R47">
        <f t="shared" si="1"/>
        <v>1.79</v>
      </c>
      <c r="S47" s="91">
        <f t="shared" si="2"/>
        <v>0</v>
      </c>
    </row>
    <row r="48" spans="1:19" ht="12.75">
      <c r="A48" s="60" t="s">
        <v>266</v>
      </c>
      <c r="B48" s="61"/>
      <c r="C48" s="61"/>
      <c r="D48" s="63">
        <v>0.53</v>
      </c>
      <c r="E48" s="61"/>
      <c r="F48" s="61"/>
      <c r="G48" s="61"/>
      <c r="H48" s="91">
        <f>D48</f>
        <v>0.53</v>
      </c>
      <c r="R48">
        <f t="shared" si="1"/>
        <v>0.53</v>
      </c>
      <c r="S48" s="91">
        <f t="shared" si="2"/>
        <v>0</v>
      </c>
    </row>
    <row r="49" spans="1:19" ht="12.75">
      <c r="A49" s="60" t="s">
        <v>267</v>
      </c>
      <c r="B49" s="61"/>
      <c r="C49" s="61"/>
      <c r="D49" s="62">
        <v>1184.23</v>
      </c>
      <c r="E49" s="61"/>
      <c r="F49" s="61"/>
      <c r="G49" s="61"/>
      <c r="K49" s="55">
        <f>D49</f>
        <v>1184.23</v>
      </c>
      <c r="R49">
        <f t="shared" si="1"/>
        <v>1184.23</v>
      </c>
      <c r="S49" s="91">
        <f t="shared" si="2"/>
        <v>0</v>
      </c>
    </row>
    <row r="50" spans="1:19" ht="12.75">
      <c r="A50" s="60" t="s">
        <v>268</v>
      </c>
      <c r="B50" s="61"/>
      <c r="C50" s="61"/>
      <c r="D50" s="63">
        <v>0.25</v>
      </c>
      <c r="E50" s="61"/>
      <c r="F50" s="61"/>
      <c r="G50" s="61"/>
      <c r="H50" s="91">
        <f>D50</f>
        <v>0.25</v>
      </c>
      <c r="R50">
        <f t="shared" si="1"/>
        <v>0.25</v>
      </c>
      <c r="S50" s="91">
        <f t="shared" si="2"/>
        <v>0</v>
      </c>
    </row>
    <row r="51" spans="1:19" ht="12.75">
      <c r="A51" s="60" t="s">
        <v>120</v>
      </c>
      <c r="B51" s="61"/>
      <c r="C51" s="61"/>
      <c r="D51" s="63">
        <v>30.74</v>
      </c>
      <c r="E51" s="61"/>
      <c r="F51" s="61"/>
      <c r="G51" s="61"/>
      <c r="M51" s="91">
        <f>D51</f>
        <v>30.74</v>
      </c>
      <c r="R51">
        <f t="shared" si="1"/>
        <v>30.74</v>
      </c>
      <c r="S51" s="91">
        <f t="shared" si="2"/>
        <v>0</v>
      </c>
    </row>
    <row r="52" spans="1:19" ht="12.75">
      <c r="A52" s="60" t="s">
        <v>270</v>
      </c>
      <c r="B52" s="61"/>
      <c r="C52" s="61"/>
      <c r="D52" s="63">
        <v>0.02</v>
      </c>
      <c r="E52" s="61"/>
      <c r="F52" s="61"/>
      <c r="G52" s="61"/>
      <c r="M52" s="91">
        <f>D52</f>
        <v>0.02</v>
      </c>
      <c r="R52">
        <f t="shared" si="1"/>
        <v>0.02</v>
      </c>
      <c r="S52" s="91">
        <f t="shared" si="2"/>
        <v>0</v>
      </c>
    </row>
    <row r="53" spans="1:19" ht="12.75">
      <c r="A53" s="60" t="s">
        <v>126</v>
      </c>
      <c r="B53" s="61"/>
      <c r="C53" s="61"/>
      <c r="D53" s="63">
        <v>0.45</v>
      </c>
      <c r="E53" s="61"/>
      <c r="F53" s="61"/>
      <c r="G53" s="61"/>
      <c r="P53" s="91">
        <f>D53</f>
        <v>0.45</v>
      </c>
      <c r="R53">
        <f t="shared" si="1"/>
        <v>0.45</v>
      </c>
      <c r="S53" s="91">
        <f t="shared" si="2"/>
        <v>0</v>
      </c>
    </row>
    <row r="54" spans="1:19" ht="12.75">
      <c r="A54" s="60" t="s">
        <v>272</v>
      </c>
      <c r="B54" s="61"/>
      <c r="C54" s="61"/>
      <c r="D54" s="63">
        <v>5.69</v>
      </c>
      <c r="E54" s="61"/>
      <c r="F54" s="61"/>
      <c r="G54" s="61"/>
      <c r="M54" s="91">
        <f aca="true" t="shared" si="4" ref="M54:M62">D54</f>
        <v>5.69</v>
      </c>
      <c r="R54">
        <f t="shared" si="1"/>
        <v>5.69</v>
      </c>
      <c r="S54" s="91">
        <f t="shared" si="2"/>
        <v>0</v>
      </c>
    </row>
    <row r="55" spans="1:19" ht="12.75">
      <c r="A55" s="60" t="s">
        <v>273</v>
      </c>
      <c r="B55" s="61"/>
      <c r="C55" s="61"/>
      <c r="D55" s="63">
        <v>7.04</v>
      </c>
      <c r="E55" s="61"/>
      <c r="F55" s="61"/>
      <c r="G55" s="61"/>
      <c r="M55" s="91">
        <f t="shared" si="4"/>
        <v>7.04</v>
      </c>
      <c r="R55">
        <f t="shared" si="1"/>
        <v>7.04</v>
      </c>
      <c r="S55" s="91">
        <f t="shared" si="2"/>
        <v>0</v>
      </c>
    </row>
    <row r="56" spans="1:19" ht="12.75">
      <c r="A56" s="60" t="s">
        <v>274</v>
      </c>
      <c r="B56" s="61"/>
      <c r="C56" s="61"/>
      <c r="D56" s="63">
        <v>1.67</v>
      </c>
      <c r="E56" s="61"/>
      <c r="F56" s="61"/>
      <c r="G56" s="61"/>
      <c r="M56" s="91">
        <f t="shared" si="4"/>
        <v>1.67</v>
      </c>
      <c r="R56">
        <f t="shared" si="1"/>
        <v>1.67</v>
      </c>
      <c r="S56" s="91">
        <f t="shared" si="2"/>
        <v>0</v>
      </c>
    </row>
    <row r="57" spans="1:19" ht="24">
      <c r="A57" s="60" t="s">
        <v>275</v>
      </c>
      <c r="B57" s="61"/>
      <c r="C57" s="61"/>
      <c r="D57" s="63">
        <v>0.14</v>
      </c>
      <c r="E57" s="61"/>
      <c r="F57" s="61"/>
      <c r="G57" s="61"/>
      <c r="M57" s="91">
        <f t="shared" si="4"/>
        <v>0.14</v>
      </c>
      <c r="R57">
        <f t="shared" si="1"/>
        <v>0.14</v>
      </c>
      <c r="S57" s="91">
        <f t="shared" si="2"/>
        <v>0</v>
      </c>
    </row>
    <row r="58" spans="1:19" ht="24">
      <c r="A58" s="60" t="s">
        <v>276</v>
      </c>
      <c r="B58" s="61"/>
      <c r="C58" s="61"/>
      <c r="D58" s="63">
        <v>0.61</v>
      </c>
      <c r="E58" s="61"/>
      <c r="F58" s="61"/>
      <c r="G58" s="61"/>
      <c r="M58" s="91">
        <f t="shared" si="4"/>
        <v>0.61</v>
      </c>
      <c r="R58">
        <f t="shared" si="1"/>
        <v>0.61</v>
      </c>
      <c r="S58" s="91">
        <f t="shared" si="2"/>
        <v>0</v>
      </c>
    </row>
    <row r="59" spans="1:19" ht="24">
      <c r="A59" s="60" t="s">
        <v>277</v>
      </c>
      <c r="B59" s="61"/>
      <c r="C59" s="61"/>
      <c r="D59" s="63">
        <v>0.36</v>
      </c>
      <c r="E59" s="61"/>
      <c r="F59" s="61"/>
      <c r="G59" s="61"/>
      <c r="M59" s="91">
        <f t="shared" si="4"/>
        <v>0.36</v>
      </c>
      <c r="R59">
        <f t="shared" si="1"/>
        <v>0.36</v>
      </c>
      <c r="S59" s="91">
        <f t="shared" si="2"/>
        <v>0</v>
      </c>
    </row>
    <row r="60" spans="1:19" ht="36">
      <c r="A60" s="60" t="s">
        <v>278</v>
      </c>
      <c r="B60" s="61"/>
      <c r="C60" s="61"/>
      <c r="D60" s="63">
        <v>0.68</v>
      </c>
      <c r="E60" s="61"/>
      <c r="F60" s="61"/>
      <c r="G60" s="61"/>
      <c r="M60" s="91">
        <f t="shared" si="4"/>
        <v>0.68</v>
      </c>
      <c r="R60">
        <f t="shared" si="1"/>
        <v>0.68</v>
      </c>
      <c r="S60" s="91">
        <f t="shared" si="2"/>
        <v>0</v>
      </c>
    </row>
    <row r="61" spans="1:19" ht="12.75">
      <c r="A61" s="60" t="s">
        <v>279</v>
      </c>
      <c r="B61" s="61"/>
      <c r="C61" s="61"/>
      <c r="D61" s="63">
        <v>2.71</v>
      </c>
      <c r="E61" s="61"/>
      <c r="F61" s="61"/>
      <c r="G61" s="61"/>
      <c r="M61" s="91">
        <f t="shared" si="4"/>
        <v>2.71</v>
      </c>
      <c r="R61">
        <f t="shared" si="1"/>
        <v>2.71</v>
      </c>
      <c r="S61" s="91">
        <f t="shared" si="2"/>
        <v>0</v>
      </c>
    </row>
    <row r="62" spans="1:19" ht="12.75">
      <c r="A62" s="60" t="s">
        <v>280</v>
      </c>
      <c r="B62" s="61"/>
      <c r="C62" s="61"/>
      <c r="D62" s="63">
        <v>0.84</v>
      </c>
      <c r="E62" s="61"/>
      <c r="F62" s="61"/>
      <c r="G62" s="61"/>
      <c r="M62" s="91">
        <f t="shared" si="4"/>
        <v>0.84</v>
      </c>
      <c r="R62">
        <f t="shared" si="1"/>
        <v>0.84</v>
      </c>
      <c r="S62" s="91">
        <f t="shared" si="2"/>
        <v>0</v>
      </c>
    </row>
    <row r="63" spans="1:19" ht="12.75">
      <c r="A63" s="60" t="s">
        <v>281</v>
      </c>
      <c r="B63" s="61"/>
      <c r="C63" s="61"/>
      <c r="D63" s="63">
        <v>4.71</v>
      </c>
      <c r="E63" s="61"/>
      <c r="F63" s="61"/>
      <c r="G63" s="61"/>
      <c r="H63" s="91">
        <f>D63</f>
        <v>4.71</v>
      </c>
      <c r="R63">
        <f t="shared" si="1"/>
        <v>4.71</v>
      </c>
      <c r="S63" s="91">
        <f t="shared" si="2"/>
        <v>0</v>
      </c>
    </row>
    <row r="64" spans="1:19" ht="12.75">
      <c r="A64" s="60" t="s">
        <v>282</v>
      </c>
      <c r="B64" s="61"/>
      <c r="C64" s="61"/>
      <c r="D64" s="63">
        <v>16.13</v>
      </c>
      <c r="E64" s="61"/>
      <c r="F64" s="61"/>
      <c r="G64" s="61"/>
      <c r="I64" s="91">
        <f>D64</f>
        <v>16.13</v>
      </c>
      <c r="R64">
        <f t="shared" si="1"/>
        <v>16.13</v>
      </c>
      <c r="S64" s="91">
        <f t="shared" si="2"/>
        <v>0</v>
      </c>
    </row>
    <row r="65" spans="1:19" ht="12.75">
      <c r="A65" s="57" t="s">
        <v>19</v>
      </c>
      <c r="B65" s="58"/>
      <c r="C65" s="58"/>
      <c r="D65" s="59">
        <v>18442.8</v>
      </c>
      <c r="E65" s="59">
        <v>18442.8</v>
      </c>
      <c r="F65" s="58"/>
      <c r="G65" s="58"/>
      <c r="R65">
        <f t="shared" si="1"/>
        <v>0</v>
      </c>
      <c r="S65" s="91">
        <f t="shared" si="2"/>
        <v>18442.8</v>
      </c>
    </row>
    <row r="66" spans="1:19" ht="12.75">
      <c r="A66" s="60" t="s">
        <v>190</v>
      </c>
      <c r="B66" s="61"/>
      <c r="C66" s="61"/>
      <c r="D66" s="61"/>
      <c r="E66" s="62">
        <v>18442.8</v>
      </c>
      <c r="F66" s="61"/>
      <c r="G66" s="61"/>
      <c r="R66">
        <f t="shared" si="1"/>
        <v>0</v>
      </c>
      <c r="S66" s="91">
        <f t="shared" si="2"/>
        <v>0</v>
      </c>
    </row>
    <row r="67" spans="1:19" ht="24">
      <c r="A67" s="60" t="s">
        <v>191</v>
      </c>
      <c r="B67" s="61"/>
      <c r="C67" s="61"/>
      <c r="D67" s="63">
        <v>1.1</v>
      </c>
      <c r="E67" s="61"/>
      <c r="F67" s="61"/>
      <c r="G67" s="61"/>
      <c r="M67" s="91">
        <f aca="true" t="shared" si="5" ref="M67:M72">D67</f>
        <v>1.1</v>
      </c>
      <c r="R67">
        <f t="shared" si="1"/>
        <v>1.1</v>
      </c>
      <c r="S67" s="91">
        <f t="shared" si="2"/>
        <v>0</v>
      </c>
    </row>
    <row r="68" spans="1:19" ht="12.75">
      <c r="A68" s="60" t="s">
        <v>192</v>
      </c>
      <c r="B68" s="61"/>
      <c r="C68" s="61"/>
      <c r="D68" s="63">
        <v>0.2</v>
      </c>
      <c r="E68" s="61"/>
      <c r="F68" s="61"/>
      <c r="G68" s="61"/>
      <c r="M68" s="91">
        <f t="shared" si="5"/>
        <v>0.2</v>
      </c>
      <c r="R68">
        <f t="shared" si="1"/>
        <v>0.2</v>
      </c>
      <c r="S68" s="91">
        <f t="shared" si="2"/>
        <v>0</v>
      </c>
    </row>
    <row r="69" spans="1:19" ht="12.75">
      <c r="A69" s="60" t="s">
        <v>193</v>
      </c>
      <c r="B69" s="61"/>
      <c r="C69" s="61"/>
      <c r="D69" s="63">
        <v>0.48</v>
      </c>
      <c r="E69" s="61"/>
      <c r="F69" s="61"/>
      <c r="G69" s="61"/>
      <c r="M69" s="91">
        <f t="shared" si="5"/>
        <v>0.48</v>
      </c>
      <c r="R69">
        <f t="shared" si="1"/>
        <v>0.48</v>
      </c>
      <c r="S69" s="91">
        <f t="shared" si="2"/>
        <v>0</v>
      </c>
    </row>
    <row r="70" spans="1:19" ht="24">
      <c r="A70" s="60" t="s">
        <v>194</v>
      </c>
      <c r="B70" s="61"/>
      <c r="C70" s="61"/>
      <c r="D70" s="63">
        <v>0.96</v>
      </c>
      <c r="E70" s="61"/>
      <c r="F70" s="61"/>
      <c r="G70" s="61"/>
      <c r="M70" s="91">
        <f t="shared" si="5"/>
        <v>0.96</v>
      </c>
      <c r="R70">
        <f t="shared" si="1"/>
        <v>0.96</v>
      </c>
      <c r="S70" s="91">
        <f t="shared" si="2"/>
        <v>0</v>
      </c>
    </row>
    <row r="71" spans="1:19" ht="24">
      <c r="A71" s="60" t="s">
        <v>195</v>
      </c>
      <c r="B71" s="61"/>
      <c r="C71" s="61"/>
      <c r="D71" s="63">
        <v>0.71</v>
      </c>
      <c r="E71" s="61"/>
      <c r="F71" s="61"/>
      <c r="G71" s="61"/>
      <c r="M71" s="91">
        <f t="shared" si="5"/>
        <v>0.71</v>
      </c>
      <c r="R71">
        <f t="shared" si="1"/>
        <v>0.71</v>
      </c>
      <c r="S71" s="91">
        <f t="shared" si="2"/>
        <v>0</v>
      </c>
    </row>
    <row r="72" spans="1:19" ht="12.75">
      <c r="A72" s="60" t="s">
        <v>196</v>
      </c>
      <c r="B72" s="61"/>
      <c r="C72" s="61"/>
      <c r="D72" s="63">
        <v>0.23</v>
      </c>
      <c r="E72" s="61"/>
      <c r="F72" s="61"/>
      <c r="G72" s="61"/>
      <c r="M72" s="91">
        <f t="shared" si="5"/>
        <v>0.23</v>
      </c>
      <c r="R72">
        <f t="shared" si="1"/>
        <v>0.23</v>
      </c>
      <c r="S72" s="91">
        <f t="shared" si="2"/>
        <v>0</v>
      </c>
    </row>
    <row r="73" spans="1:19" ht="12.75">
      <c r="A73" s="60" t="s">
        <v>197</v>
      </c>
      <c r="B73" s="61"/>
      <c r="C73" s="61"/>
      <c r="D73" s="63">
        <v>20.63</v>
      </c>
      <c r="E73" s="61"/>
      <c r="F73" s="61"/>
      <c r="G73" s="61"/>
      <c r="L73" s="91">
        <f>D73</f>
        <v>20.63</v>
      </c>
      <c r="R73">
        <f aca="true" t="shared" si="6" ref="R73:R136">SUM(H73:Q73)</f>
        <v>20.63</v>
      </c>
      <c r="S73" s="91">
        <f aca="true" t="shared" si="7" ref="S73:S136">D73-R73</f>
        <v>0</v>
      </c>
    </row>
    <row r="74" spans="1:19" ht="12.75">
      <c r="A74" s="60" t="s">
        <v>198</v>
      </c>
      <c r="B74" s="61"/>
      <c r="C74" s="61"/>
      <c r="D74" s="63">
        <v>0.9</v>
      </c>
      <c r="E74" s="61"/>
      <c r="F74" s="61"/>
      <c r="G74" s="61"/>
      <c r="M74" s="91">
        <f>D74</f>
        <v>0.9</v>
      </c>
      <c r="R74">
        <f t="shared" si="6"/>
        <v>0.9</v>
      </c>
      <c r="S74" s="91">
        <f t="shared" si="7"/>
        <v>0</v>
      </c>
    </row>
    <row r="75" spans="1:19" ht="12.75">
      <c r="A75" s="60" t="s">
        <v>199</v>
      </c>
      <c r="B75" s="61"/>
      <c r="C75" s="61"/>
      <c r="D75" s="63">
        <v>8.68</v>
      </c>
      <c r="E75" s="61"/>
      <c r="F75" s="61"/>
      <c r="G75" s="61"/>
      <c r="O75" s="91">
        <f>D75</f>
        <v>8.68</v>
      </c>
      <c r="R75">
        <f t="shared" si="6"/>
        <v>8.68</v>
      </c>
      <c r="S75" s="91">
        <f t="shared" si="7"/>
        <v>0</v>
      </c>
    </row>
    <row r="76" spans="1:19" ht="12.75">
      <c r="A76" s="60" t="s">
        <v>201</v>
      </c>
      <c r="B76" s="61"/>
      <c r="C76" s="61"/>
      <c r="D76" s="63">
        <v>0.33</v>
      </c>
      <c r="E76" s="61"/>
      <c r="F76" s="61"/>
      <c r="G76" s="61"/>
      <c r="M76" s="91">
        <f>D76</f>
        <v>0.33</v>
      </c>
      <c r="R76">
        <f t="shared" si="6"/>
        <v>0.33</v>
      </c>
      <c r="S76" s="91">
        <f t="shared" si="7"/>
        <v>0</v>
      </c>
    </row>
    <row r="77" spans="1:19" ht="12.75">
      <c r="A77" s="60" t="s">
        <v>202</v>
      </c>
      <c r="B77" s="61"/>
      <c r="C77" s="61"/>
      <c r="D77" s="63">
        <v>1.33</v>
      </c>
      <c r="E77" s="61"/>
      <c r="F77" s="61"/>
      <c r="G77" s="61"/>
      <c r="M77" s="91">
        <f>D77</f>
        <v>1.33</v>
      </c>
      <c r="R77">
        <f t="shared" si="6"/>
        <v>1.33</v>
      </c>
      <c r="S77" s="91">
        <f t="shared" si="7"/>
        <v>0</v>
      </c>
    </row>
    <row r="78" spans="1:19" ht="12.75">
      <c r="A78" s="60" t="s">
        <v>47</v>
      </c>
      <c r="B78" s="61"/>
      <c r="C78" s="61"/>
      <c r="D78" s="63">
        <v>997.08</v>
      </c>
      <c r="E78" s="61"/>
      <c r="F78" s="61"/>
      <c r="G78" s="61"/>
      <c r="H78" s="91">
        <f>D78</f>
        <v>997.08</v>
      </c>
      <c r="R78">
        <f t="shared" si="6"/>
        <v>997.08</v>
      </c>
      <c r="S78" s="91">
        <f t="shared" si="7"/>
        <v>0</v>
      </c>
    </row>
    <row r="79" spans="1:19" ht="24">
      <c r="A79" s="60" t="s">
        <v>203</v>
      </c>
      <c r="B79" s="61"/>
      <c r="C79" s="61"/>
      <c r="D79" s="63">
        <v>2.72</v>
      </c>
      <c r="E79" s="61"/>
      <c r="F79" s="61"/>
      <c r="G79" s="61"/>
      <c r="M79" s="91">
        <f>D79</f>
        <v>2.72</v>
      </c>
      <c r="R79">
        <f t="shared" si="6"/>
        <v>2.72</v>
      </c>
      <c r="S79" s="91">
        <f t="shared" si="7"/>
        <v>0</v>
      </c>
    </row>
    <row r="80" spans="1:19" ht="12.75">
      <c r="A80" s="60" t="s">
        <v>204</v>
      </c>
      <c r="B80" s="61"/>
      <c r="C80" s="61"/>
      <c r="D80" s="63">
        <v>0.07</v>
      </c>
      <c r="E80" s="61"/>
      <c r="F80" s="61"/>
      <c r="G80" s="61"/>
      <c r="M80" s="91">
        <f>D80</f>
        <v>0.07</v>
      </c>
      <c r="R80">
        <f t="shared" si="6"/>
        <v>0.07</v>
      </c>
      <c r="S80" s="91">
        <f t="shared" si="7"/>
        <v>0</v>
      </c>
    </row>
    <row r="81" spans="1:19" ht="12.75">
      <c r="A81" s="60" t="s">
        <v>41</v>
      </c>
      <c r="B81" s="61"/>
      <c r="C81" s="61"/>
      <c r="D81" s="63">
        <v>0.51</v>
      </c>
      <c r="E81" s="61"/>
      <c r="F81" s="61"/>
      <c r="G81" s="61"/>
      <c r="M81" s="91">
        <f>D81</f>
        <v>0.51</v>
      </c>
      <c r="R81">
        <f t="shared" si="6"/>
        <v>0.51</v>
      </c>
      <c r="S81" s="91">
        <f t="shared" si="7"/>
        <v>0</v>
      </c>
    </row>
    <row r="82" spans="1:19" ht="12.75">
      <c r="A82" s="60" t="s">
        <v>205</v>
      </c>
      <c r="B82" s="61"/>
      <c r="C82" s="61"/>
      <c r="D82" s="63">
        <v>0.38</v>
      </c>
      <c r="E82" s="61"/>
      <c r="F82" s="61"/>
      <c r="G82" s="61"/>
      <c r="H82" s="91">
        <f>D82</f>
        <v>0.38</v>
      </c>
      <c r="R82">
        <f t="shared" si="6"/>
        <v>0.38</v>
      </c>
      <c r="S82" s="91">
        <f t="shared" si="7"/>
        <v>0</v>
      </c>
    </row>
    <row r="83" spans="1:19" ht="12.75">
      <c r="A83" s="60" t="s">
        <v>206</v>
      </c>
      <c r="B83" s="61"/>
      <c r="C83" s="61"/>
      <c r="D83" s="63">
        <v>2.67</v>
      </c>
      <c r="E83" s="61"/>
      <c r="F83" s="61"/>
      <c r="G83" s="61"/>
      <c r="M83" s="91">
        <f aca="true" t="shared" si="8" ref="M83:M99">D83</f>
        <v>2.67</v>
      </c>
      <c r="R83">
        <f t="shared" si="6"/>
        <v>2.67</v>
      </c>
      <c r="S83" s="91">
        <f t="shared" si="7"/>
        <v>0</v>
      </c>
    </row>
    <row r="84" spans="1:19" ht="12.75">
      <c r="A84" s="60" t="s">
        <v>207</v>
      </c>
      <c r="B84" s="61"/>
      <c r="C84" s="61"/>
      <c r="D84" s="63">
        <v>1.02</v>
      </c>
      <c r="E84" s="61"/>
      <c r="F84" s="61"/>
      <c r="G84" s="61"/>
      <c r="M84" s="91">
        <f t="shared" si="8"/>
        <v>1.02</v>
      </c>
      <c r="R84">
        <f t="shared" si="6"/>
        <v>1.02</v>
      </c>
      <c r="S84" s="91">
        <f t="shared" si="7"/>
        <v>0</v>
      </c>
    </row>
    <row r="85" spans="1:19" ht="12.75">
      <c r="A85" s="60" t="s">
        <v>208</v>
      </c>
      <c r="B85" s="61"/>
      <c r="C85" s="61"/>
      <c r="D85" s="63">
        <v>1.58</v>
      </c>
      <c r="E85" s="61"/>
      <c r="F85" s="61"/>
      <c r="G85" s="61"/>
      <c r="M85" s="91">
        <f t="shared" si="8"/>
        <v>1.58</v>
      </c>
      <c r="R85">
        <f t="shared" si="6"/>
        <v>1.58</v>
      </c>
      <c r="S85" s="91">
        <f t="shared" si="7"/>
        <v>0</v>
      </c>
    </row>
    <row r="86" spans="1:19" ht="12.75">
      <c r="A86" s="60" t="s">
        <v>209</v>
      </c>
      <c r="B86" s="61"/>
      <c r="C86" s="61"/>
      <c r="D86" s="63">
        <v>0.57</v>
      </c>
      <c r="E86" s="61"/>
      <c r="F86" s="61"/>
      <c r="G86" s="61"/>
      <c r="M86" s="91">
        <f t="shared" si="8"/>
        <v>0.57</v>
      </c>
      <c r="R86">
        <f t="shared" si="6"/>
        <v>0.57</v>
      </c>
      <c r="S86" s="91">
        <f t="shared" si="7"/>
        <v>0</v>
      </c>
    </row>
    <row r="87" spans="1:19" ht="12.75">
      <c r="A87" s="60" t="s">
        <v>127</v>
      </c>
      <c r="B87" s="61"/>
      <c r="C87" s="61"/>
      <c r="D87" s="63">
        <v>0.21</v>
      </c>
      <c r="E87" s="61"/>
      <c r="F87" s="61"/>
      <c r="G87" s="61"/>
      <c r="M87" s="91"/>
      <c r="P87" s="91">
        <f>D87</f>
        <v>0.21</v>
      </c>
      <c r="R87">
        <f t="shared" si="6"/>
        <v>0.21</v>
      </c>
      <c r="S87" s="91">
        <f t="shared" si="7"/>
        <v>0</v>
      </c>
    </row>
    <row r="88" spans="1:19" ht="12.75">
      <c r="A88" s="60" t="s">
        <v>213</v>
      </c>
      <c r="B88" s="61"/>
      <c r="C88" s="61"/>
      <c r="D88" s="63">
        <v>1.6</v>
      </c>
      <c r="E88" s="61"/>
      <c r="F88" s="61"/>
      <c r="G88" s="61"/>
      <c r="M88" s="91">
        <f t="shared" si="8"/>
        <v>1.6</v>
      </c>
      <c r="R88">
        <f t="shared" si="6"/>
        <v>1.6</v>
      </c>
      <c r="S88" s="91">
        <f t="shared" si="7"/>
        <v>0</v>
      </c>
    </row>
    <row r="89" spans="1:19" ht="12.75">
      <c r="A89" s="60" t="s">
        <v>214</v>
      </c>
      <c r="B89" s="61"/>
      <c r="C89" s="61"/>
      <c r="D89" s="63">
        <v>0.31</v>
      </c>
      <c r="E89" s="61"/>
      <c r="F89" s="61"/>
      <c r="G89" s="61"/>
      <c r="M89" s="91">
        <f t="shared" si="8"/>
        <v>0.31</v>
      </c>
      <c r="R89">
        <f t="shared" si="6"/>
        <v>0.31</v>
      </c>
      <c r="S89" s="91">
        <f t="shared" si="7"/>
        <v>0</v>
      </c>
    </row>
    <row r="90" spans="1:19" ht="12.75">
      <c r="A90" s="60" t="s">
        <v>216</v>
      </c>
      <c r="B90" s="61"/>
      <c r="C90" s="61"/>
      <c r="D90" s="63">
        <v>2.36</v>
      </c>
      <c r="E90" s="61"/>
      <c r="F90" s="61"/>
      <c r="G90" s="61"/>
      <c r="M90" s="91">
        <f t="shared" si="8"/>
        <v>2.36</v>
      </c>
      <c r="R90">
        <f t="shared" si="6"/>
        <v>2.36</v>
      </c>
      <c r="S90" s="91">
        <f t="shared" si="7"/>
        <v>0</v>
      </c>
    </row>
    <row r="91" spans="1:19" ht="24">
      <c r="A91" s="60" t="s">
        <v>217</v>
      </c>
      <c r="B91" s="61"/>
      <c r="C91" s="61"/>
      <c r="D91" s="63">
        <v>0.99</v>
      </c>
      <c r="E91" s="61"/>
      <c r="F91" s="61"/>
      <c r="G91" s="61"/>
      <c r="M91" s="91">
        <f t="shared" si="8"/>
        <v>0.99</v>
      </c>
      <c r="R91">
        <f t="shared" si="6"/>
        <v>0.99</v>
      </c>
      <c r="S91" s="91">
        <f t="shared" si="7"/>
        <v>0</v>
      </c>
    </row>
    <row r="92" spans="1:19" ht="12.75">
      <c r="A92" s="60" t="s">
        <v>218</v>
      </c>
      <c r="B92" s="61"/>
      <c r="C92" s="61"/>
      <c r="D92" s="62">
        <v>14920.64</v>
      </c>
      <c r="E92" s="61"/>
      <c r="F92" s="61"/>
      <c r="G92" s="61"/>
      <c r="J92" s="55">
        <f>D92</f>
        <v>14920.64</v>
      </c>
      <c r="R92">
        <f t="shared" si="6"/>
        <v>14920.64</v>
      </c>
      <c r="S92" s="91">
        <f t="shared" si="7"/>
        <v>0</v>
      </c>
    </row>
    <row r="93" spans="1:19" ht="12.75">
      <c r="A93" s="60" t="s">
        <v>219</v>
      </c>
      <c r="B93" s="61"/>
      <c r="C93" s="61"/>
      <c r="D93" s="63">
        <v>7.53</v>
      </c>
      <c r="E93" s="61"/>
      <c r="F93" s="61"/>
      <c r="G93" s="61"/>
      <c r="M93" s="91">
        <f t="shared" si="8"/>
        <v>7.53</v>
      </c>
      <c r="R93">
        <f t="shared" si="6"/>
        <v>7.53</v>
      </c>
      <c r="S93" s="91">
        <f t="shared" si="7"/>
        <v>0</v>
      </c>
    </row>
    <row r="94" spans="1:19" ht="12.75">
      <c r="A94" s="60" t="s">
        <v>223</v>
      </c>
      <c r="B94" s="61"/>
      <c r="C94" s="61"/>
      <c r="D94" s="63">
        <v>2.13</v>
      </c>
      <c r="E94" s="61"/>
      <c r="F94" s="61"/>
      <c r="G94" s="61"/>
      <c r="M94" s="91">
        <f t="shared" si="8"/>
        <v>2.13</v>
      </c>
      <c r="R94">
        <f t="shared" si="6"/>
        <v>2.13</v>
      </c>
      <c r="S94" s="91">
        <f t="shared" si="7"/>
        <v>0</v>
      </c>
    </row>
    <row r="95" spans="1:19" ht="12.75">
      <c r="A95" s="60" t="s">
        <v>224</v>
      </c>
      <c r="B95" s="61"/>
      <c r="C95" s="61"/>
      <c r="D95" s="63">
        <v>0.11</v>
      </c>
      <c r="E95" s="61"/>
      <c r="F95" s="61"/>
      <c r="G95" s="61"/>
      <c r="M95" s="91">
        <f t="shared" si="8"/>
        <v>0.11</v>
      </c>
      <c r="R95">
        <f t="shared" si="6"/>
        <v>0.11</v>
      </c>
      <c r="S95" s="91">
        <f t="shared" si="7"/>
        <v>0</v>
      </c>
    </row>
    <row r="96" spans="1:19" ht="12.75">
      <c r="A96" s="60" t="s">
        <v>225</v>
      </c>
      <c r="B96" s="61"/>
      <c r="C96" s="61"/>
      <c r="D96" s="63">
        <v>5.89</v>
      </c>
      <c r="E96" s="61"/>
      <c r="F96" s="61"/>
      <c r="G96" s="61"/>
      <c r="M96" s="91">
        <f t="shared" si="8"/>
        <v>5.89</v>
      </c>
      <c r="R96">
        <f t="shared" si="6"/>
        <v>5.89</v>
      </c>
      <c r="S96" s="91">
        <f t="shared" si="7"/>
        <v>0</v>
      </c>
    </row>
    <row r="97" spans="1:19" ht="12.75">
      <c r="A97" s="60" t="s">
        <v>246</v>
      </c>
      <c r="B97" s="61"/>
      <c r="C97" s="61"/>
      <c r="D97" s="63">
        <v>5.21</v>
      </c>
      <c r="E97" s="61"/>
      <c r="F97" s="61"/>
      <c r="G97" s="61"/>
      <c r="M97" s="91">
        <f t="shared" si="8"/>
        <v>5.21</v>
      </c>
      <c r="R97">
        <f t="shared" si="6"/>
        <v>5.21</v>
      </c>
      <c r="S97" s="91">
        <f t="shared" si="7"/>
        <v>0</v>
      </c>
    </row>
    <row r="98" spans="1:19" ht="12.75">
      <c r="A98" s="60" t="s">
        <v>248</v>
      </c>
      <c r="B98" s="61"/>
      <c r="C98" s="61"/>
      <c r="D98" s="63">
        <v>1.53</v>
      </c>
      <c r="E98" s="61"/>
      <c r="F98" s="61"/>
      <c r="G98" s="61"/>
      <c r="M98" s="91">
        <f t="shared" si="8"/>
        <v>1.53</v>
      </c>
      <c r="R98">
        <f t="shared" si="6"/>
        <v>1.53</v>
      </c>
      <c r="S98" s="91">
        <f t="shared" si="7"/>
        <v>0</v>
      </c>
    </row>
    <row r="99" spans="1:19" ht="12.75">
      <c r="A99" s="60" t="s">
        <v>249</v>
      </c>
      <c r="B99" s="61"/>
      <c r="C99" s="61"/>
      <c r="D99" s="63">
        <v>0.04</v>
      </c>
      <c r="E99" s="61"/>
      <c r="F99" s="61"/>
      <c r="G99" s="61"/>
      <c r="M99" s="91">
        <f t="shared" si="8"/>
        <v>0.04</v>
      </c>
      <c r="R99">
        <f t="shared" si="6"/>
        <v>0.04</v>
      </c>
      <c r="S99" s="91">
        <f t="shared" si="7"/>
        <v>0</v>
      </c>
    </row>
    <row r="100" spans="1:19" ht="24">
      <c r="A100" s="60" t="s">
        <v>265</v>
      </c>
      <c r="B100" s="61"/>
      <c r="C100" s="61"/>
      <c r="D100" s="63">
        <v>4.92</v>
      </c>
      <c r="E100" s="61"/>
      <c r="F100" s="61"/>
      <c r="G100" s="61"/>
      <c r="N100" s="91">
        <f>D100</f>
        <v>4.92</v>
      </c>
      <c r="R100">
        <f t="shared" si="6"/>
        <v>4.92</v>
      </c>
      <c r="S100" s="91">
        <f t="shared" si="7"/>
        <v>0</v>
      </c>
    </row>
    <row r="101" spans="1:19" ht="12.75">
      <c r="A101" s="60" t="s">
        <v>266</v>
      </c>
      <c r="B101" s="61"/>
      <c r="C101" s="61"/>
      <c r="D101" s="63">
        <v>1.25</v>
      </c>
      <c r="E101" s="61"/>
      <c r="F101" s="61"/>
      <c r="G101" s="61"/>
      <c r="H101" s="91">
        <f>D101</f>
        <v>1.25</v>
      </c>
      <c r="R101">
        <f t="shared" si="6"/>
        <v>1.25</v>
      </c>
      <c r="S101" s="91">
        <f t="shared" si="7"/>
        <v>0</v>
      </c>
    </row>
    <row r="102" spans="1:19" ht="12.75">
      <c r="A102" s="60" t="s">
        <v>267</v>
      </c>
      <c r="B102" s="61"/>
      <c r="C102" s="61"/>
      <c r="D102" s="62">
        <v>2297.79</v>
      </c>
      <c r="E102" s="61"/>
      <c r="F102" s="61"/>
      <c r="G102" s="61"/>
      <c r="K102" s="55">
        <f>D102</f>
        <v>2297.79</v>
      </c>
      <c r="R102">
        <f t="shared" si="6"/>
        <v>2297.79</v>
      </c>
      <c r="S102" s="91">
        <f t="shared" si="7"/>
        <v>0</v>
      </c>
    </row>
    <row r="103" spans="1:19" ht="12.75">
      <c r="A103" s="60" t="s">
        <v>268</v>
      </c>
      <c r="B103" s="61"/>
      <c r="C103" s="61"/>
      <c r="D103" s="63">
        <v>0.37</v>
      </c>
      <c r="E103" s="61"/>
      <c r="F103" s="61"/>
      <c r="G103" s="61"/>
      <c r="H103" s="91">
        <f>D103</f>
        <v>0.37</v>
      </c>
      <c r="R103">
        <f t="shared" si="6"/>
        <v>0.37</v>
      </c>
      <c r="S103" s="91">
        <f t="shared" si="7"/>
        <v>0</v>
      </c>
    </row>
    <row r="104" spans="1:19" ht="12.75">
      <c r="A104" s="60" t="s">
        <v>120</v>
      </c>
      <c r="B104" s="61"/>
      <c r="C104" s="61"/>
      <c r="D104" s="63">
        <v>99.95</v>
      </c>
      <c r="E104" s="61"/>
      <c r="F104" s="61"/>
      <c r="G104" s="61"/>
      <c r="M104" s="91">
        <f>D104</f>
        <v>99.95</v>
      </c>
      <c r="R104">
        <f t="shared" si="6"/>
        <v>99.95</v>
      </c>
      <c r="S104" s="91">
        <f t="shared" si="7"/>
        <v>0</v>
      </c>
    </row>
    <row r="105" spans="1:19" ht="12.75">
      <c r="A105" s="60" t="s">
        <v>126</v>
      </c>
      <c r="B105" s="61"/>
      <c r="C105" s="61"/>
      <c r="D105" s="63">
        <v>0.25</v>
      </c>
      <c r="E105" s="61"/>
      <c r="F105" s="61"/>
      <c r="G105" s="61"/>
      <c r="P105" s="91">
        <f>D105</f>
        <v>0.25</v>
      </c>
      <c r="R105">
        <f t="shared" si="6"/>
        <v>0.25</v>
      </c>
      <c r="S105" s="91">
        <f t="shared" si="7"/>
        <v>0</v>
      </c>
    </row>
    <row r="106" spans="1:19" ht="12.75">
      <c r="A106" s="60" t="s">
        <v>272</v>
      </c>
      <c r="B106" s="61"/>
      <c r="C106" s="61"/>
      <c r="D106" s="63">
        <v>6.58</v>
      </c>
      <c r="E106" s="61"/>
      <c r="F106" s="61"/>
      <c r="G106" s="61"/>
      <c r="M106" s="91">
        <f aca="true" t="shared" si="9" ref="M106:M112">D106</f>
        <v>6.58</v>
      </c>
      <c r="R106">
        <f t="shared" si="6"/>
        <v>6.58</v>
      </c>
      <c r="S106" s="91">
        <f t="shared" si="7"/>
        <v>0</v>
      </c>
    </row>
    <row r="107" spans="1:19" ht="12.75">
      <c r="A107" s="60" t="s">
        <v>273</v>
      </c>
      <c r="B107" s="61"/>
      <c r="C107" s="61"/>
      <c r="D107" s="63">
        <v>7.84</v>
      </c>
      <c r="E107" s="61"/>
      <c r="F107" s="61"/>
      <c r="G107" s="61"/>
      <c r="M107" s="91">
        <f t="shared" si="9"/>
        <v>7.84</v>
      </c>
      <c r="R107">
        <f t="shared" si="6"/>
        <v>7.84</v>
      </c>
      <c r="S107" s="91">
        <f t="shared" si="7"/>
        <v>0</v>
      </c>
    </row>
    <row r="108" spans="1:19" ht="12.75">
      <c r="A108" s="60" t="s">
        <v>274</v>
      </c>
      <c r="B108" s="61"/>
      <c r="C108" s="61"/>
      <c r="D108" s="63">
        <v>2.16</v>
      </c>
      <c r="E108" s="61"/>
      <c r="F108" s="61"/>
      <c r="G108" s="61"/>
      <c r="M108" s="91">
        <f t="shared" si="9"/>
        <v>2.16</v>
      </c>
      <c r="R108">
        <f t="shared" si="6"/>
        <v>2.16</v>
      </c>
      <c r="S108" s="91">
        <f t="shared" si="7"/>
        <v>0</v>
      </c>
    </row>
    <row r="109" spans="1:19" ht="24">
      <c r="A109" s="60" t="s">
        <v>276</v>
      </c>
      <c r="B109" s="61"/>
      <c r="C109" s="61"/>
      <c r="D109" s="63">
        <v>1.03</v>
      </c>
      <c r="E109" s="61"/>
      <c r="F109" s="61"/>
      <c r="G109" s="61"/>
      <c r="M109" s="91">
        <f t="shared" si="9"/>
        <v>1.03</v>
      </c>
      <c r="R109">
        <f t="shared" si="6"/>
        <v>1.03</v>
      </c>
      <c r="S109" s="91">
        <f t="shared" si="7"/>
        <v>0</v>
      </c>
    </row>
    <row r="110" spans="1:19" ht="24">
      <c r="A110" s="60" t="s">
        <v>277</v>
      </c>
      <c r="B110" s="61"/>
      <c r="C110" s="61"/>
      <c r="D110" s="63">
        <v>0.71</v>
      </c>
      <c r="E110" s="61"/>
      <c r="F110" s="61"/>
      <c r="G110" s="61"/>
      <c r="M110" s="91">
        <f t="shared" si="9"/>
        <v>0.71</v>
      </c>
      <c r="R110">
        <f t="shared" si="6"/>
        <v>0.71</v>
      </c>
      <c r="S110" s="91">
        <f t="shared" si="7"/>
        <v>0</v>
      </c>
    </row>
    <row r="111" spans="1:19" ht="12.75">
      <c r="A111" s="60" t="s">
        <v>279</v>
      </c>
      <c r="B111" s="61"/>
      <c r="C111" s="61"/>
      <c r="D111" s="63">
        <v>2.89</v>
      </c>
      <c r="E111" s="61"/>
      <c r="F111" s="61"/>
      <c r="G111" s="61"/>
      <c r="M111" s="91">
        <f t="shared" si="9"/>
        <v>2.89</v>
      </c>
      <c r="R111">
        <f t="shared" si="6"/>
        <v>2.89</v>
      </c>
      <c r="S111" s="91">
        <f t="shared" si="7"/>
        <v>0</v>
      </c>
    </row>
    <row r="112" spans="1:19" ht="12.75">
      <c r="A112" s="60" t="s">
        <v>280</v>
      </c>
      <c r="B112" s="61"/>
      <c r="C112" s="61"/>
      <c r="D112" s="63">
        <v>0.27</v>
      </c>
      <c r="E112" s="61"/>
      <c r="F112" s="61"/>
      <c r="G112" s="61"/>
      <c r="M112" s="91">
        <f t="shared" si="9"/>
        <v>0.27</v>
      </c>
      <c r="R112">
        <f t="shared" si="6"/>
        <v>0.27</v>
      </c>
      <c r="S112" s="91">
        <f t="shared" si="7"/>
        <v>0</v>
      </c>
    </row>
    <row r="113" spans="1:19" ht="12.75">
      <c r="A113" s="60" t="s">
        <v>281</v>
      </c>
      <c r="B113" s="61"/>
      <c r="C113" s="61"/>
      <c r="D113" s="63">
        <v>6.59</v>
      </c>
      <c r="E113" s="61"/>
      <c r="F113" s="61"/>
      <c r="G113" s="61"/>
      <c r="H113" s="91">
        <f>D113</f>
        <v>6.59</v>
      </c>
      <c r="M113" s="91"/>
      <c r="R113">
        <f t="shared" si="6"/>
        <v>6.59</v>
      </c>
      <c r="S113" s="91">
        <f t="shared" si="7"/>
        <v>0</v>
      </c>
    </row>
    <row r="114" spans="1:19" ht="12.75">
      <c r="A114" s="60" t="s">
        <v>282</v>
      </c>
      <c r="B114" s="61"/>
      <c r="C114" s="61"/>
      <c r="D114" s="63">
        <v>19.5</v>
      </c>
      <c r="E114" s="61"/>
      <c r="F114" s="61"/>
      <c r="G114" s="61"/>
      <c r="I114" s="91">
        <f>D114</f>
        <v>19.5</v>
      </c>
      <c r="R114">
        <f t="shared" si="6"/>
        <v>19.5</v>
      </c>
      <c r="S114" s="91">
        <f t="shared" si="7"/>
        <v>0</v>
      </c>
    </row>
    <row r="115" spans="1:19" ht="24">
      <c r="A115" s="57" t="s">
        <v>20</v>
      </c>
      <c r="B115" s="58"/>
      <c r="C115" s="58"/>
      <c r="D115" s="59">
        <v>86318.45</v>
      </c>
      <c r="E115" s="59">
        <v>86318.45</v>
      </c>
      <c r="F115" s="58"/>
      <c r="G115" s="58"/>
      <c r="R115">
        <f t="shared" si="6"/>
        <v>0</v>
      </c>
      <c r="S115" s="91">
        <f t="shared" si="7"/>
        <v>86318.45</v>
      </c>
    </row>
    <row r="116" spans="1:19" ht="12.75">
      <c r="A116" s="60" t="s">
        <v>190</v>
      </c>
      <c r="B116" s="61"/>
      <c r="C116" s="61"/>
      <c r="D116" s="61"/>
      <c r="E116" s="62">
        <v>86318.45</v>
      </c>
      <c r="F116" s="61"/>
      <c r="G116" s="61"/>
      <c r="R116">
        <f t="shared" si="6"/>
        <v>0</v>
      </c>
      <c r="S116" s="91">
        <f t="shared" si="7"/>
        <v>0</v>
      </c>
    </row>
    <row r="117" spans="1:19" ht="24">
      <c r="A117" s="60" t="s">
        <v>191</v>
      </c>
      <c r="B117" s="61"/>
      <c r="C117" s="61"/>
      <c r="D117" s="63">
        <v>11.26</v>
      </c>
      <c r="E117" s="61"/>
      <c r="F117" s="61"/>
      <c r="G117" s="61"/>
      <c r="M117" s="91">
        <f aca="true" t="shared" si="10" ref="M117:M122">D117</f>
        <v>11.26</v>
      </c>
      <c r="R117">
        <f t="shared" si="6"/>
        <v>11.26</v>
      </c>
      <c r="S117" s="91">
        <f t="shared" si="7"/>
        <v>0</v>
      </c>
    </row>
    <row r="118" spans="1:19" ht="12.75">
      <c r="A118" s="60" t="s">
        <v>192</v>
      </c>
      <c r="B118" s="61"/>
      <c r="C118" s="61"/>
      <c r="D118" s="63">
        <v>0.66</v>
      </c>
      <c r="E118" s="61"/>
      <c r="F118" s="61"/>
      <c r="G118" s="61"/>
      <c r="M118" s="91">
        <f t="shared" si="10"/>
        <v>0.66</v>
      </c>
      <c r="R118">
        <f t="shared" si="6"/>
        <v>0.66</v>
      </c>
      <c r="S118" s="91">
        <f t="shared" si="7"/>
        <v>0</v>
      </c>
    </row>
    <row r="119" spans="1:19" ht="12.75">
      <c r="A119" s="60" t="s">
        <v>193</v>
      </c>
      <c r="B119" s="61"/>
      <c r="C119" s="61"/>
      <c r="D119" s="63">
        <v>1.06</v>
      </c>
      <c r="E119" s="61"/>
      <c r="F119" s="61"/>
      <c r="G119" s="61"/>
      <c r="M119" s="91">
        <f t="shared" si="10"/>
        <v>1.06</v>
      </c>
      <c r="R119">
        <f t="shared" si="6"/>
        <v>1.06</v>
      </c>
      <c r="S119" s="91">
        <f t="shared" si="7"/>
        <v>0</v>
      </c>
    </row>
    <row r="120" spans="1:19" ht="24">
      <c r="A120" s="60" t="s">
        <v>194</v>
      </c>
      <c r="B120" s="61"/>
      <c r="C120" s="61"/>
      <c r="D120" s="63">
        <v>9.31</v>
      </c>
      <c r="E120" s="61"/>
      <c r="F120" s="61"/>
      <c r="G120" s="61"/>
      <c r="M120" s="91">
        <f t="shared" si="10"/>
        <v>9.31</v>
      </c>
      <c r="R120">
        <f t="shared" si="6"/>
        <v>9.31</v>
      </c>
      <c r="S120" s="91">
        <f t="shared" si="7"/>
        <v>0</v>
      </c>
    </row>
    <row r="121" spans="1:19" ht="24">
      <c r="A121" s="60" t="s">
        <v>195</v>
      </c>
      <c r="B121" s="61"/>
      <c r="C121" s="61"/>
      <c r="D121" s="63">
        <v>4.09</v>
      </c>
      <c r="E121" s="61"/>
      <c r="F121" s="61"/>
      <c r="G121" s="61"/>
      <c r="M121" s="91">
        <f t="shared" si="10"/>
        <v>4.09</v>
      </c>
      <c r="R121">
        <f t="shared" si="6"/>
        <v>4.09</v>
      </c>
      <c r="S121" s="91">
        <f t="shared" si="7"/>
        <v>0</v>
      </c>
    </row>
    <row r="122" spans="1:19" ht="12.75">
      <c r="A122" s="60" t="s">
        <v>196</v>
      </c>
      <c r="B122" s="61"/>
      <c r="C122" s="61"/>
      <c r="D122" s="63">
        <v>0.94</v>
      </c>
      <c r="E122" s="61"/>
      <c r="F122" s="61"/>
      <c r="G122" s="61"/>
      <c r="M122" s="91">
        <f t="shared" si="10"/>
        <v>0.94</v>
      </c>
      <c r="R122">
        <f t="shared" si="6"/>
        <v>0.94</v>
      </c>
      <c r="S122" s="91">
        <f t="shared" si="7"/>
        <v>0</v>
      </c>
    </row>
    <row r="123" spans="1:19" ht="12.75">
      <c r="A123" s="60" t="s">
        <v>197</v>
      </c>
      <c r="B123" s="61"/>
      <c r="C123" s="61"/>
      <c r="D123" s="63">
        <v>198.49</v>
      </c>
      <c r="E123" s="61"/>
      <c r="F123" s="61"/>
      <c r="G123" s="61"/>
      <c r="L123" s="91">
        <f>D123</f>
        <v>198.49</v>
      </c>
      <c r="R123">
        <f t="shared" si="6"/>
        <v>198.49</v>
      </c>
      <c r="S123" s="91">
        <f t="shared" si="7"/>
        <v>0</v>
      </c>
    </row>
    <row r="124" spans="1:19" ht="12.75">
      <c r="A124" s="60" t="s">
        <v>198</v>
      </c>
      <c r="B124" s="61"/>
      <c r="C124" s="61"/>
      <c r="D124" s="63">
        <v>8.55</v>
      </c>
      <c r="E124" s="61"/>
      <c r="F124" s="61"/>
      <c r="G124" s="61"/>
      <c r="M124" s="91">
        <f>D124</f>
        <v>8.55</v>
      </c>
      <c r="R124">
        <f t="shared" si="6"/>
        <v>8.55</v>
      </c>
      <c r="S124" s="91">
        <f t="shared" si="7"/>
        <v>0</v>
      </c>
    </row>
    <row r="125" spans="1:19" ht="12.75">
      <c r="A125" s="60" t="s">
        <v>199</v>
      </c>
      <c r="B125" s="61"/>
      <c r="C125" s="61"/>
      <c r="D125" s="63">
        <v>47.78</v>
      </c>
      <c r="E125" s="61"/>
      <c r="F125" s="61"/>
      <c r="G125" s="61"/>
      <c r="O125" s="91">
        <f>D125</f>
        <v>47.78</v>
      </c>
      <c r="R125">
        <f t="shared" si="6"/>
        <v>47.78</v>
      </c>
      <c r="S125" s="91">
        <f t="shared" si="7"/>
        <v>0</v>
      </c>
    </row>
    <row r="126" spans="1:19" ht="12.75">
      <c r="A126" s="60" t="s">
        <v>201</v>
      </c>
      <c r="B126" s="61"/>
      <c r="C126" s="61"/>
      <c r="D126" s="63">
        <v>3.09</v>
      </c>
      <c r="E126" s="61"/>
      <c r="F126" s="61"/>
      <c r="G126" s="61"/>
      <c r="M126" s="91">
        <f>D126</f>
        <v>3.09</v>
      </c>
      <c r="R126">
        <f t="shared" si="6"/>
        <v>3.09</v>
      </c>
      <c r="S126" s="91">
        <f t="shared" si="7"/>
        <v>0</v>
      </c>
    </row>
    <row r="127" spans="1:19" ht="12.75">
      <c r="A127" s="60" t="s">
        <v>202</v>
      </c>
      <c r="B127" s="61"/>
      <c r="C127" s="61"/>
      <c r="D127" s="63">
        <v>17.85</v>
      </c>
      <c r="E127" s="61"/>
      <c r="F127" s="61"/>
      <c r="G127" s="61"/>
      <c r="M127" s="91">
        <f>D127</f>
        <v>17.85</v>
      </c>
      <c r="R127">
        <f t="shared" si="6"/>
        <v>17.85</v>
      </c>
      <c r="S127" s="91">
        <f t="shared" si="7"/>
        <v>0</v>
      </c>
    </row>
    <row r="128" spans="1:19" ht="12.75">
      <c r="A128" s="60" t="s">
        <v>47</v>
      </c>
      <c r="B128" s="61"/>
      <c r="C128" s="61"/>
      <c r="D128" s="63">
        <v>64.93</v>
      </c>
      <c r="E128" s="61"/>
      <c r="F128" s="61"/>
      <c r="G128" s="61"/>
      <c r="H128" s="91">
        <f>D128</f>
        <v>64.93</v>
      </c>
      <c r="R128">
        <f t="shared" si="6"/>
        <v>64.93</v>
      </c>
      <c r="S128" s="91">
        <f t="shared" si="7"/>
        <v>0</v>
      </c>
    </row>
    <row r="129" spans="1:19" ht="24">
      <c r="A129" s="60" t="s">
        <v>203</v>
      </c>
      <c r="B129" s="61"/>
      <c r="C129" s="61"/>
      <c r="D129" s="63">
        <v>72.44</v>
      </c>
      <c r="E129" s="61"/>
      <c r="F129" s="61"/>
      <c r="G129" s="61"/>
      <c r="M129" s="91">
        <f>D129</f>
        <v>72.44</v>
      </c>
      <c r="R129">
        <f t="shared" si="6"/>
        <v>72.44</v>
      </c>
      <c r="S129" s="91">
        <f t="shared" si="7"/>
        <v>0</v>
      </c>
    </row>
    <row r="130" spans="1:19" ht="12.75">
      <c r="A130" s="60" t="s">
        <v>204</v>
      </c>
      <c r="B130" s="61"/>
      <c r="C130" s="61"/>
      <c r="D130" s="63">
        <v>1.31</v>
      </c>
      <c r="E130" s="61"/>
      <c r="F130" s="61"/>
      <c r="G130" s="61"/>
      <c r="M130" s="91">
        <f>D130</f>
        <v>1.31</v>
      </c>
      <c r="R130">
        <f t="shared" si="6"/>
        <v>1.31</v>
      </c>
      <c r="S130" s="91">
        <f t="shared" si="7"/>
        <v>0</v>
      </c>
    </row>
    <row r="131" spans="1:19" ht="12.75">
      <c r="A131" s="60" t="s">
        <v>41</v>
      </c>
      <c r="B131" s="61"/>
      <c r="C131" s="61"/>
      <c r="D131" s="63">
        <v>16.08</v>
      </c>
      <c r="E131" s="61"/>
      <c r="F131" s="61"/>
      <c r="G131" s="61"/>
      <c r="H131" s="91">
        <f>D131</f>
        <v>16.08</v>
      </c>
      <c r="R131">
        <f t="shared" si="6"/>
        <v>16.08</v>
      </c>
      <c r="S131" s="91">
        <f t="shared" si="7"/>
        <v>0</v>
      </c>
    </row>
    <row r="132" spans="1:19" ht="12.75">
      <c r="A132" s="60" t="s">
        <v>205</v>
      </c>
      <c r="B132" s="61"/>
      <c r="C132" s="61"/>
      <c r="D132" s="63">
        <v>3.61</v>
      </c>
      <c r="E132" s="61"/>
      <c r="F132" s="61"/>
      <c r="G132" s="61"/>
      <c r="H132" s="91">
        <f>D132</f>
        <v>3.61</v>
      </c>
      <c r="R132">
        <f t="shared" si="6"/>
        <v>3.61</v>
      </c>
      <c r="S132" s="91">
        <f t="shared" si="7"/>
        <v>0</v>
      </c>
    </row>
    <row r="133" spans="1:19" ht="12.75">
      <c r="A133" s="60" t="s">
        <v>206</v>
      </c>
      <c r="B133" s="61"/>
      <c r="C133" s="61"/>
      <c r="D133" s="63">
        <v>35.62</v>
      </c>
      <c r="E133" s="61"/>
      <c r="F133" s="61"/>
      <c r="G133" s="61"/>
      <c r="M133" s="91">
        <f aca="true" t="shared" si="11" ref="M133:M138">D133</f>
        <v>35.62</v>
      </c>
      <c r="R133">
        <f t="shared" si="6"/>
        <v>35.62</v>
      </c>
      <c r="S133" s="91">
        <f t="shared" si="7"/>
        <v>0</v>
      </c>
    </row>
    <row r="134" spans="1:19" ht="12.75">
      <c r="A134" s="60" t="s">
        <v>207</v>
      </c>
      <c r="B134" s="61"/>
      <c r="C134" s="61"/>
      <c r="D134" s="63">
        <v>27.88</v>
      </c>
      <c r="E134" s="61"/>
      <c r="F134" s="61"/>
      <c r="G134" s="61"/>
      <c r="M134" s="91">
        <f t="shared" si="11"/>
        <v>27.88</v>
      </c>
      <c r="R134">
        <f t="shared" si="6"/>
        <v>27.88</v>
      </c>
      <c r="S134" s="91">
        <f t="shared" si="7"/>
        <v>0</v>
      </c>
    </row>
    <row r="135" spans="1:19" ht="12.75">
      <c r="A135" s="60" t="s">
        <v>208</v>
      </c>
      <c r="B135" s="61"/>
      <c r="C135" s="61"/>
      <c r="D135" s="63">
        <v>26.21</v>
      </c>
      <c r="E135" s="61"/>
      <c r="F135" s="61"/>
      <c r="G135" s="61"/>
      <c r="M135" s="91">
        <f t="shared" si="11"/>
        <v>26.21</v>
      </c>
      <c r="R135">
        <f t="shared" si="6"/>
        <v>26.21</v>
      </c>
      <c r="S135" s="91">
        <f t="shared" si="7"/>
        <v>0</v>
      </c>
    </row>
    <row r="136" spans="1:19" ht="12.75">
      <c r="A136" s="60" t="s">
        <v>209</v>
      </c>
      <c r="B136" s="61"/>
      <c r="C136" s="61"/>
      <c r="D136" s="63">
        <v>2.82</v>
      </c>
      <c r="E136" s="61"/>
      <c r="F136" s="61"/>
      <c r="G136" s="61"/>
      <c r="M136" s="91">
        <f t="shared" si="11"/>
        <v>2.82</v>
      </c>
      <c r="R136">
        <f t="shared" si="6"/>
        <v>2.82</v>
      </c>
      <c r="S136" s="91">
        <f t="shared" si="7"/>
        <v>0</v>
      </c>
    </row>
    <row r="137" spans="1:19" ht="12.75">
      <c r="A137" s="60" t="s">
        <v>210</v>
      </c>
      <c r="B137" s="61"/>
      <c r="C137" s="61"/>
      <c r="D137" s="63">
        <v>153.07</v>
      </c>
      <c r="E137" s="61"/>
      <c r="F137" s="61"/>
      <c r="G137" s="61"/>
      <c r="M137" s="91">
        <f t="shared" si="11"/>
        <v>153.07</v>
      </c>
      <c r="R137">
        <f aca="true" t="shared" si="12" ref="R137:R200">SUM(H137:Q137)</f>
        <v>153.07</v>
      </c>
      <c r="S137" s="91">
        <f aca="true" t="shared" si="13" ref="S137:S200">D137-R137</f>
        <v>0</v>
      </c>
    </row>
    <row r="138" spans="1:19" ht="12.75">
      <c r="A138" s="60" t="s">
        <v>211</v>
      </c>
      <c r="B138" s="61"/>
      <c r="C138" s="61"/>
      <c r="D138" s="63">
        <v>37.06</v>
      </c>
      <c r="E138" s="61"/>
      <c r="F138" s="61"/>
      <c r="G138" s="61"/>
      <c r="M138" s="91">
        <f t="shared" si="11"/>
        <v>37.06</v>
      </c>
      <c r="R138">
        <f t="shared" si="12"/>
        <v>37.06</v>
      </c>
      <c r="S138" s="91">
        <f t="shared" si="13"/>
        <v>0</v>
      </c>
    </row>
    <row r="139" spans="1:19" ht="12.75">
      <c r="A139" s="60" t="s">
        <v>127</v>
      </c>
      <c r="B139" s="61"/>
      <c r="C139" s="61"/>
      <c r="D139" s="63">
        <v>3.16</v>
      </c>
      <c r="E139" s="61"/>
      <c r="F139" s="61"/>
      <c r="G139" s="61"/>
      <c r="P139" s="91">
        <f>D139</f>
        <v>3.16</v>
      </c>
      <c r="R139">
        <f t="shared" si="12"/>
        <v>3.16</v>
      </c>
      <c r="S139" s="91">
        <f t="shared" si="13"/>
        <v>0</v>
      </c>
    </row>
    <row r="140" spans="1:19" ht="12.75">
      <c r="A140" s="60" t="s">
        <v>213</v>
      </c>
      <c r="B140" s="61"/>
      <c r="C140" s="61"/>
      <c r="D140" s="63">
        <v>7.69</v>
      </c>
      <c r="E140" s="61"/>
      <c r="F140" s="61"/>
      <c r="G140" s="61"/>
      <c r="M140" s="91">
        <f>D140</f>
        <v>7.69</v>
      </c>
      <c r="R140">
        <f t="shared" si="12"/>
        <v>7.69</v>
      </c>
      <c r="S140" s="91">
        <f t="shared" si="13"/>
        <v>0</v>
      </c>
    </row>
    <row r="141" spans="1:19" ht="12.75">
      <c r="A141" s="60" t="s">
        <v>214</v>
      </c>
      <c r="B141" s="61"/>
      <c r="C141" s="61"/>
      <c r="D141" s="63">
        <v>4.45</v>
      </c>
      <c r="E141" s="61"/>
      <c r="F141" s="61"/>
      <c r="G141" s="61"/>
      <c r="M141" s="91">
        <f>D141</f>
        <v>4.45</v>
      </c>
      <c r="R141">
        <f t="shared" si="12"/>
        <v>4.45</v>
      </c>
      <c r="S141" s="91">
        <f t="shared" si="13"/>
        <v>0</v>
      </c>
    </row>
    <row r="142" spans="1:19" ht="12.75">
      <c r="A142" s="60" t="s">
        <v>215</v>
      </c>
      <c r="B142" s="61"/>
      <c r="C142" s="61"/>
      <c r="D142" s="63">
        <v>9.42</v>
      </c>
      <c r="E142" s="61"/>
      <c r="F142" s="61"/>
      <c r="G142" s="61"/>
      <c r="M142" s="91">
        <f>D142</f>
        <v>9.42</v>
      </c>
      <c r="R142">
        <f t="shared" si="12"/>
        <v>9.42</v>
      </c>
      <c r="S142" s="91">
        <f t="shared" si="13"/>
        <v>0</v>
      </c>
    </row>
    <row r="143" spans="1:19" ht="12.75">
      <c r="A143" s="60" t="s">
        <v>216</v>
      </c>
      <c r="B143" s="61"/>
      <c r="C143" s="61"/>
      <c r="D143" s="63">
        <v>27.5</v>
      </c>
      <c r="E143" s="61"/>
      <c r="F143" s="61"/>
      <c r="G143" s="61"/>
      <c r="M143" s="91">
        <f>D143</f>
        <v>27.5</v>
      </c>
      <c r="R143">
        <f t="shared" si="12"/>
        <v>27.5</v>
      </c>
      <c r="S143" s="91">
        <f t="shared" si="13"/>
        <v>0</v>
      </c>
    </row>
    <row r="144" spans="1:19" ht="24">
      <c r="A144" s="60" t="s">
        <v>217</v>
      </c>
      <c r="B144" s="61"/>
      <c r="C144" s="61"/>
      <c r="D144" s="63">
        <v>4.87</v>
      </c>
      <c r="E144" s="61"/>
      <c r="F144" s="61"/>
      <c r="G144" s="61"/>
      <c r="M144" s="91">
        <f>D144</f>
        <v>4.87</v>
      </c>
      <c r="R144">
        <f t="shared" si="12"/>
        <v>4.87</v>
      </c>
      <c r="S144" s="91">
        <f t="shared" si="13"/>
        <v>0</v>
      </c>
    </row>
    <row r="145" spans="1:19" ht="12.75">
      <c r="A145" s="60" t="s">
        <v>218</v>
      </c>
      <c r="B145" s="61"/>
      <c r="C145" s="61"/>
      <c r="D145" s="62">
        <v>73190.95</v>
      </c>
      <c r="E145" s="61"/>
      <c r="F145" s="61"/>
      <c r="G145" s="61"/>
      <c r="J145" s="55">
        <f>D145</f>
        <v>73190.95</v>
      </c>
      <c r="R145">
        <f t="shared" si="12"/>
        <v>73190.95</v>
      </c>
      <c r="S145" s="91">
        <f t="shared" si="13"/>
        <v>0</v>
      </c>
    </row>
    <row r="146" spans="1:19" ht="12.75">
      <c r="A146" s="60" t="s">
        <v>219</v>
      </c>
      <c r="B146" s="61"/>
      <c r="C146" s="61"/>
      <c r="D146" s="63">
        <v>93.37</v>
      </c>
      <c r="E146" s="61"/>
      <c r="F146" s="61"/>
      <c r="G146" s="61"/>
      <c r="M146" s="91">
        <f aca="true" t="shared" si="14" ref="M146:M157">D146</f>
        <v>93.37</v>
      </c>
      <c r="R146">
        <f t="shared" si="12"/>
        <v>93.37</v>
      </c>
      <c r="S146" s="91">
        <f t="shared" si="13"/>
        <v>0</v>
      </c>
    </row>
    <row r="147" spans="1:19" ht="12.75">
      <c r="A147" s="60" t="s">
        <v>221</v>
      </c>
      <c r="B147" s="61"/>
      <c r="C147" s="61"/>
      <c r="D147" s="63">
        <v>31.92</v>
      </c>
      <c r="E147" s="61"/>
      <c r="F147" s="61"/>
      <c r="G147" s="61"/>
      <c r="M147" s="91">
        <f t="shared" si="14"/>
        <v>31.92</v>
      </c>
      <c r="R147">
        <f t="shared" si="12"/>
        <v>31.92</v>
      </c>
      <c r="S147" s="91">
        <f t="shared" si="13"/>
        <v>0</v>
      </c>
    </row>
    <row r="148" spans="1:19" ht="12.75">
      <c r="A148" s="60" t="s">
        <v>222</v>
      </c>
      <c r="B148" s="61"/>
      <c r="C148" s="61"/>
      <c r="D148" s="63">
        <v>0.55</v>
      </c>
      <c r="E148" s="61"/>
      <c r="F148" s="61"/>
      <c r="G148" s="61"/>
      <c r="M148" s="91">
        <f t="shared" si="14"/>
        <v>0.55</v>
      </c>
      <c r="R148">
        <f t="shared" si="12"/>
        <v>0.55</v>
      </c>
      <c r="S148" s="91">
        <f t="shared" si="13"/>
        <v>0</v>
      </c>
    </row>
    <row r="149" spans="1:19" ht="12.75">
      <c r="A149" s="60" t="s">
        <v>223</v>
      </c>
      <c r="B149" s="61"/>
      <c r="C149" s="61"/>
      <c r="D149" s="63">
        <v>24.4</v>
      </c>
      <c r="E149" s="61"/>
      <c r="F149" s="61"/>
      <c r="G149" s="61"/>
      <c r="M149" s="91">
        <f t="shared" si="14"/>
        <v>24.4</v>
      </c>
      <c r="R149">
        <f t="shared" si="12"/>
        <v>24.4</v>
      </c>
      <c r="S149" s="91">
        <f t="shared" si="13"/>
        <v>0</v>
      </c>
    </row>
    <row r="150" spans="1:19" ht="12.75">
      <c r="A150" s="60" t="s">
        <v>224</v>
      </c>
      <c r="B150" s="61"/>
      <c r="C150" s="61"/>
      <c r="D150" s="63">
        <v>1.48</v>
      </c>
      <c r="E150" s="61"/>
      <c r="F150" s="61"/>
      <c r="G150" s="61"/>
      <c r="M150" s="91">
        <f t="shared" si="14"/>
        <v>1.48</v>
      </c>
      <c r="R150">
        <f t="shared" si="12"/>
        <v>1.48</v>
      </c>
      <c r="S150" s="91">
        <f t="shared" si="13"/>
        <v>0</v>
      </c>
    </row>
    <row r="151" spans="1:19" ht="12.75">
      <c r="A151" s="60" t="s">
        <v>225</v>
      </c>
      <c r="B151" s="61"/>
      <c r="C151" s="61"/>
      <c r="D151" s="63">
        <v>55.73</v>
      </c>
      <c r="E151" s="61"/>
      <c r="F151" s="61"/>
      <c r="G151" s="61"/>
      <c r="M151" s="91">
        <f t="shared" si="14"/>
        <v>55.73</v>
      </c>
      <c r="R151">
        <f t="shared" si="12"/>
        <v>55.73</v>
      </c>
      <c r="S151" s="91">
        <f t="shared" si="13"/>
        <v>0</v>
      </c>
    </row>
    <row r="152" spans="1:19" ht="24">
      <c r="A152" s="60" t="s">
        <v>226</v>
      </c>
      <c r="B152" s="61"/>
      <c r="C152" s="61"/>
      <c r="D152" s="63">
        <v>1</v>
      </c>
      <c r="E152" s="61"/>
      <c r="F152" s="61"/>
      <c r="G152" s="61"/>
      <c r="M152" s="91">
        <f t="shared" si="14"/>
        <v>1</v>
      </c>
      <c r="R152">
        <f t="shared" si="12"/>
        <v>1</v>
      </c>
      <c r="S152" s="91">
        <f t="shared" si="13"/>
        <v>0</v>
      </c>
    </row>
    <row r="153" spans="1:19" ht="12.75">
      <c r="A153" s="60" t="s">
        <v>246</v>
      </c>
      <c r="B153" s="61"/>
      <c r="C153" s="61"/>
      <c r="D153" s="63">
        <v>25.73</v>
      </c>
      <c r="E153" s="61"/>
      <c r="F153" s="61"/>
      <c r="G153" s="61"/>
      <c r="M153" s="91">
        <f t="shared" si="14"/>
        <v>25.73</v>
      </c>
      <c r="R153">
        <f t="shared" si="12"/>
        <v>25.73</v>
      </c>
      <c r="S153" s="91">
        <f t="shared" si="13"/>
        <v>0</v>
      </c>
    </row>
    <row r="154" spans="1:19" ht="12.75">
      <c r="A154" s="60" t="s">
        <v>247</v>
      </c>
      <c r="B154" s="61"/>
      <c r="C154" s="61"/>
      <c r="D154" s="63">
        <v>3.63</v>
      </c>
      <c r="E154" s="61"/>
      <c r="F154" s="61"/>
      <c r="G154" s="61"/>
      <c r="M154" s="91">
        <f t="shared" si="14"/>
        <v>3.63</v>
      </c>
      <c r="R154">
        <f t="shared" si="12"/>
        <v>3.63</v>
      </c>
      <c r="S154" s="91">
        <f t="shared" si="13"/>
        <v>0</v>
      </c>
    </row>
    <row r="155" spans="1:19" ht="12.75">
      <c r="A155" s="60" t="s">
        <v>248</v>
      </c>
      <c r="B155" s="61"/>
      <c r="C155" s="61"/>
      <c r="D155" s="63">
        <v>12.28</v>
      </c>
      <c r="E155" s="61"/>
      <c r="F155" s="61"/>
      <c r="G155" s="61"/>
      <c r="M155" s="91">
        <f t="shared" si="14"/>
        <v>12.28</v>
      </c>
      <c r="R155">
        <f t="shared" si="12"/>
        <v>12.28</v>
      </c>
      <c r="S155" s="91">
        <f t="shared" si="13"/>
        <v>0</v>
      </c>
    </row>
    <row r="156" spans="1:19" ht="12.75">
      <c r="A156" s="60" t="s">
        <v>249</v>
      </c>
      <c r="B156" s="61"/>
      <c r="C156" s="61"/>
      <c r="D156" s="63">
        <v>1.53</v>
      </c>
      <c r="E156" s="61"/>
      <c r="F156" s="61"/>
      <c r="G156" s="61"/>
      <c r="M156" s="91">
        <f t="shared" si="14"/>
        <v>1.53</v>
      </c>
      <c r="R156">
        <f t="shared" si="12"/>
        <v>1.53</v>
      </c>
      <c r="S156" s="91">
        <f t="shared" si="13"/>
        <v>0</v>
      </c>
    </row>
    <row r="157" spans="1:19" ht="12.75">
      <c r="A157" s="60" t="s">
        <v>251</v>
      </c>
      <c r="B157" s="61"/>
      <c r="C157" s="61"/>
      <c r="D157" s="63">
        <v>0.76</v>
      </c>
      <c r="E157" s="61"/>
      <c r="F157" s="61"/>
      <c r="G157" s="61"/>
      <c r="M157" s="91">
        <f t="shared" si="14"/>
        <v>0.76</v>
      </c>
      <c r="R157">
        <f t="shared" si="12"/>
        <v>0.76</v>
      </c>
      <c r="S157" s="91">
        <f t="shared" si="13"/>
        <v>0</v>
      </c>
    </row>
    <row r="158" spans="1:19" ht="24">
      <c r="A158" s="60" t="s">
        <v>265</v>
      </c>
      <c r="B158" s="61"/>
      <c r="C158" s="61"/>
      <c r="D158" s="63">
        <v>31.79</v>
      </c>
      <c r="E158" s="61"/>
      <c r="F158" s="61"/>
      <c r="G158" s="61"/>
      <c r="N158" s="91">
        <f>D158</f>
        <v>31.79</v>
      </c>
      <c r="R158">
        <f t="shared" si="12"/>
        <v>31.79</v>
      </c>
      <c r="S158" s="91">
        <f t="shared" si="13"/>
        <v>0</v>
      </c>
    </row>
    <row r="159" spans="1:19" ht="12.75">
      <c r="A159" s="60" t="s">
        <v>266</v>
      </c>
      <c r="B159" s="61"/>
      <c r="C159" s="61"/>
      <c r="D159" s="63">
        <v>10.26</v>
      </c>
      <c r="E159" s="61"/>
      <c r="F159" s="61"/>
      <c r="G159" s="61"/>
      <c r="H159" s="91">
        <f>D159</f>
        <v>10.26</v>
      </c>
      <c r="R159">
        <f t="shared" si="12"/>
        <v>10.26</v>
      </c>
      <c r="S159" s="91">
        <f t="shared" si="13"/>
        <v>0</v>
      </c>
    </row>
    <row r="160" spans="1:19" ht="12.75">
      <c r="A160" s="60" t="s">
        <v>267</v>
      </c>
      <c r="B160" s="61"/>
      <c r="C160" s="61"/>
      <c r="D160" s="62">
        <v>11271.44</v>
      </c>
      <c r="E160" s="61"/>
      <c r="F160" s="61"/>
      <c r="G160" s="61"/>
      <c r="K160" s="55">
        <f>D160</f>
        <v>11271.44</v>
      </c>
      <c r="R160">
        <f t="shared" si="12"/>
        <v>11271.44</v>
      </c>
      <c r="S160" s="91">
        <f t="shared" si="13"/>
        <v>0</v>
      </c>
    </row>
    <row r="161" spans="1:19" ht="12.75">
      <c r="A161" s="60" t="s">
        <v>268</v>
      </c>
      <c r="B161" s="61"/>
      <c r="C161" s="61"/>
      <c r="D161" s="63">
        <v>3.56</v>
      </c>
      <c r="E161" s="61"/>
      <c r="F161" s="61"/>
      <c r="G161" s="61"/>
      <c r="H161" s="91">
        <f>D161</f>
        <v>3.56</v>
      </c>
      <c r="R161">
        <f t="shared" si="12"/>
        <v>3.56</v>
      </c>
      <c r="S161" s="91">
        <f t="shared" si="13"/>
        <v>0</v>
      </c>
    </row>
    <row r="162" spans="1:19" ht="12.75">
      <c r="A162" s="60" t="s">
        <v>120</v>
      </c>
      <c r="B162" s="61"/>
      <c r="C162" s="61"/>
      <c r="D162" s="63">
        <v>284.91</v>
      </c>
      <c r="E162" s="61"/>
      <c r="F162" s="61"/>
      <c r="G162" s="61"/>
      <c r="M162" s="91">
        <f>D162</f>
        <v>284.91</v>
      </c>
      <c r="R162">
        <f t="shared" si="12"/>
        <v>284.91</v>
      </c>
      <c r="S162" s="91">
        <f t="shared" si="13"/>
        <v>0</v>
      </c>
    </row>
    <row r="163" spans="1:19" ht="12.75">
      <c r="A163" s="60" t="s">
        <v>270</v>
      </c>
      <c r="B163" s="61"/>
      <c r="C163" s="61"/>
      <c r="D163" s="63">
        <v>0.54</v>
      </c>
      <c r="E163" s="61"/>
      <c r="F163" s="61"/>
      <c r="G163" s="61"/>
      <c r="M163" s="91">
        <f>D163</f>
        <v>0.54</v>
      </c>
      <c r="R163">
        <f t="shared" si="12"/>
        <v>0.54</v>
      </c>
      <c r="S163" s="91">
        <f t="shared" si="13"/>
        <v>0</v>
      </c>
    </row>
    <row r="164" spans="1:19" ht="12.75">
      <c r="A164" s="60" t="s">
        <v>126</v>
      </c>
      <c r="B164" s="61"/>
      <c r="C164" s="61"/>
      <c r="D164" s="63">
        <v>3.54</v>
      </c>
      <c r="E164" s="61"/>
      <c r="F164" s="61"/>
      <c r="G164" s="61"/>
      <c r="P164" s="91">
        <f>D164</f>
        <v>3.54</v>
      </c>
      <c r="R164">
        <f t="shared" si="12"/>
        <v>3.54</v>
      </c>
      <c r="S164" s="91">
        <f t="shared" si="13"/>
        <v>0</v>
      </c>
    </row>
    <row r="165" spans="1:19" ht="12.75">
      <c r="A165" s="60" t="s">
        <v>272</v>
      </c>
      <c r="B165" s="61"/>
      <c r="C165" s="61"/>
      <c r="D165" s="63">
        <v>62.52</v>
      </c>
      <c r="E165" s="61"/>
      <c r="F165" s="61"/>
      <c r="G165" s="61"/>
      <c r="M165" s="91">
        <f aca="true" t="shared" si="15" ref="M165:M173">D165</f>
        <v>62.52</v>
      </c>
      <c r="R165">
        <f t="shared" si="12"/>
        <v>62.52</v>
      </c>
      <c r="S165" s="91">
        <f t="shared" si="13"/>
        <v>0</v>
      </c>
    </row>
    <row r="166" spans="1:19" ht="12.75">
      <c r="A166" s="60" t="s">
        <v>273</v>
      </c>
      <c r="B166" s="61"/>
      <c r="C166" s="61"/>
      <c r="D166" s="63">
        <v>85.29</v>
      </c>
      <c r="E166" s="61"/>
      <c r="F166" s="61"/>
      <c r="G166" s="61"/>
      <c r="M166" s="91">
        <f t="shared" si="15"/>
        <v>85.29</v>
      </c>
      <c r="R166">
        <f t="shared" si="12"/>
        <v>85.29</v>
      </c>
      <c r="S166" s="91">
        <f t="shared" si="13"/>
        <v>0</v>
      </c>
    </row>
    <row r="167" spans="1:19" ht="12.75">
      <c r="A167" s="60" t="s">
        <v>274</v>
      </c>
      <c r="B167" s="61"/>
      <c r="C167" s="61"/>
      <c r="D167" s="63">
        <v>17.78</v>
      </c>
      <c r="E167" s="61"/>
      <c r="F167" s="61"/>
      <c r="G167" s="61"/>
      <c r="M167" s="91">
        <f t="shared" si="15"/>
        <v>17.78</v>
      </c>
      <c r="R167">
        <f t="shared" si="12"/>
        <v>17.78</v>
      </c>
      <c r="S167" s="91">
        <f t="shared" si="13"/>
        <v>0</v>
      </c>
    </row>
    <row r="168" spans="1:19" ht="24">
      <c r="A168" s="60" t="s">
        <v>275</v>
      </c>
      <c r="B168" s="61"/>
      <c r="C168" s="61"/>
      <c r="D168" s="63">
        <v>0.68</v>
      </c>
      <c r="E168" s="61"/>
      <c r="F168" s="61"/>
      <c r="G168" s="61"/>
      <c r="M168" s="91">
        <f t="shared" si="15"/>
        <v>0.68</v>
      </c>
      <c r="R168">
        <f t="shared" si="12"/>
        <v>0.68</v>
      </c>
      <c r="S168" s="91">
        <f t="shared" si="13"/>
        <v>0</v>
      </c>
    </row>
    <row r="169" spans="1:19" ht="24">
      <c r="A169" s="60" t="s">
        <v>276</v>
      </c>
      <c r="B169" s="61"/>
      <c r="C169" s="61"/>
      <c r="D169" s="63">
        <v>8.44</v>
      </c>
      <c r="E169" s="61"/>
      <c r="F169" s="61"/>
      <c r="G169" s="61"/>
      <c r="M169" s="91">
        <f t="shared" si="15"/>
        <v>8.44</v>
      </c>
      <c r="R169">
        <f t="shared" si="12"/>
        <v>8.44</v>
      </c>
      <c r="S169" s="91">
        <f t="shared" si="13"/>
        <v>0</v>
      </c>
    </row>
    <row r="170" spans="1:19" ht="24">
      <c r="A170" s="60" t="s">
        <v>277</v>
      </c>
      <c r="B170" s="61"/>
      <c r="C170" s="61"/>
      <c r="D170" s="63">
        <v>2.28</v>
      </c>
      <c r="E170" s="61"/>
      <c r="F170" s="61"/>
      <c r="G170" s="61"/>
      <c r="M170" s="91">
        <f t="shared" si="15"/>
        <v>2.28</v>
      </c>
      <c r="R170">
        <f t="shared" si="12"/>
        <v>2.28</v>
      </c>
      <c r="S170" s="91">
        <f t="shared" si="13"/>
        <v>0</v>
      </c>
    </row>
    <row r="171" spans="1:19" ht="36">
      <c r="A171" s="60" t="s">
        <v>278</v>
      </c>
      <c r="B171" s="61"/>
      <c r="C171" s="61"/>
      <c r="D171" s="63">
        <v>27.33</v>
      </c>
      <c r="E171" s="61"/>
      <c r="F171" s="61"/>
      <c r="G171" s="61"/>
      <c r="M171" s="91">
        <f t="shared" si="15"/>
        <v>27.33</v>
      </c>
      <c r="R171">
        <f t="shared" si="12"/>
        <v>27.33</v>
      </c>
      <c r="S171" s="91">
        <f t="shared" si="13"/>
        <v>0</v>
      </c>
    </row>
    <row r="172" spans="1:19" ht="12.75">
      <c r="A172" s="60" t="s">
        <v>279</v>
      </c>
      <c r="B172" s="61"/>
      <c r="C172" s="61"/>
      <c r="D172" s="63">
        <v>31.1</v>
      </c>
      <c r="E172" s="61"/>
      <c r="F172" s="61"/>
      <c r="G172" s="61"/>
      <c r="M172" s="91">
        <f t="shared" si="15"/>
        <v>31.1</v>
      </c>
      <c r="R172">
        <f t="shared" si="12"/>
        <v>31.1</v>
      </c>
      <c r="S172" s="91">
        <f t="shared" si="13"/>
        <v>0</v>
      </c>
    </row>
    <row r="173" spans="1:19" ht="12.75">
      <c r="A173" s="60" t="s">
        <v>280</v>
      </c>
      <c r="B173" s="61"/>
      <c r="C173" s="61"/>
      <c r="D173" s="63">
        <v>1.33</v>
      </c>
      <c r="E173" s="61"/>
      <c r="F173" s="61"/>
      <c r="G173" s="61"/>
      <c r="M173" s="91">
        <f t="shared" si="15"/>
        <v>1.33</v>
      </c>
      <c r="R173">
        <f t="shared" si="12"/>
        <v>1.33</v>
      </c>
      <c r="S173" s="91">
        <f t="shared" si="13"/>
        <v>0</v>
      </c>
    </row>
    <row r="174" spans="1:19" ht="12.75">
      <c r="A174" s="60" t="s">
        <v>281</v>
      </c>
      <c r="B174" s="61"/>
      <c r="C174" s="61"/>
      <c r="D174" s="63">
        <v>67.05</v>
      </c>
      <c r="E174" s="61"/>
      <c r="F174" s="61"/>
      <c r="G174" s="61"/>
      <c r="H174" s="91">
        <f>D174</f>
        <v>67.05</v>
      </c>
      <c r="R174">
        <f t="shared" si="12"/>
        <v>67.05</v>
      </c>
      <c r="S174" s="91">
        <f t="shared" si="13"/>
        <v>0</v>
      </c>
    </row>
    <row r="175" spans="1:19" ht="12.75">
      <c r="A175" s="60" t="s">
        <v>282</v>
      </c>
      <c r="B175" s="61"/>
      <c r="C175" s="61"/>
      <c r="D175" s="63">
        <v>164.08</v>
      </c>
      <c r="E175" s="61"/>
      <c r="F175" s="61"/>
      <c r="G175" s="61"/>
      <c r="I175" s="91">
        <f>D175</f>
        <v>164.08</v>
      </c>
      <c r="R175">
        <f t="shared" si="12"/>
        <v>164.08</v>
      </c>
      <c r="S175" s="91">
        <f t="shared" si="13"/>
        <v>0</v>
      </c>
    </row>
    <row r="176" spans="1:19" ht="12.75">
      <c r="A176" s="57" t="s">
        <v>21</v>
      </c>
      <c r="B176" s="58"/>
      <c r="C176" s="58"/>
      <c r="D176" s="59">
        <v>12017.63</v>
      </c>
      <c r="E176" s="59">
        <v>12017.63</v>
      </c>
      <c r="F176" s="58"/>
      <c r="G176" s="58"/>
      <c r="R176">
        <f t="shared" si="12"/>
        <v>0</v>
      </c>
      <c r="S176" s="91">
        <f t="shared" si="13"/>
        <v>12017.63</v>
      </c>
    </row>
    <row r="177" spans="1:19" ht="12.75">
      <c r="A177" s="60" t="s">
        <v>190</v>
      </c>
      <c r="B177" s="61"/>
      <c r="C177" s="61"/>
      <c r="D177" s="61"/>
      <c r="E177" s="62">
        <v>12017.63</v>
      </c>
      <c r="F177" s="61"/>
      <c r="G177" s="61"/>
      <c r="R177">
        <f t="shared" si="12"/>
        <v>0</v>
      </c>
      <c r="S177" s="91">
        <f t="shared" si="13"/>
        <v>0</v>
      </c>
    </row>
    <row r="178" spans="1:19" ht="24">
      <c r="A178" s="60" t="s">
        <v>191</v>
      </c>
      <c r="B178" s="61"/>
      <c r="C178" s="61"/>
      <c r="D178" s="63">
        <v>0.92</v>
      </c>
      <c r="E178" s="61"/>
      <c r="F178" s="61"/>
      <c r="G178" s="61"/>
      <c r="M178" s="91">
        <f aca="true" t="shared" si="16" ref="M178:M183">D178</f>
        <v>0.92</v>
      </c>
      <c r="R178">
        <f t="shared" si="12"/>
        <v>0.92</v>
      </c>
      <c r="S178" s="91">
        <f t="shared" si="13"/>
        <v>0</v>
      </c>
    </row>
    <row r="179" spans="1:19" ht="12.75">
      <c r="A179" s="60" t="s">
        <v>192</v>
      </c>
      <c r="B179" s="61"/>
      <c r="C179" s="61"/>
      <c r="D179" s="63">
        <v>0.11</v>
      </c>
      <c r="E179" s="61"/>
      <c r="F179" s="61"/>
      <c r="G179" s="61"/>
      <c r="M179" s="91">
        <f t="shared" si="16"/>
        <v>0.11</v>
      </c>
      <c r="R179">
        <f t="shared" si="12"/>
        <v>0.11</v>
      </c>
      <c r="S179" s="91">
        <f t="shared" si="13"/>
        <v>0</v>
      </c>
    </row>
    <row r="180" spans="1:19" ht="12.75">
      <c r="A180" s="60" t="s">
        <v>193</v>
      </c>
      <c r="B180" s="61"/>
      <c r="C180" s="61"/>
      <c r="D180" s="63">
        <v>0.25</v>
      </c>
      <c r="E180" s="61"/>
      <c r="F180" s="61"/>
      <c r="G180" s="61"/>
      <c r="M180" s="91">
        <f t="shared" si="16"/>
        <v>0.25</v>
      </c>
      <c r="R180">
        <f t="shared" si="12"/>
        <v>0.25</v>
      </c>
      <c r="S180" s="91">
        <f t="shared" si="13"/>
        <v>0</v>
      </c>
    </row>
    <row r="181" spans="1:19" ht="24">
      <c r="A181" s="60" t="s">
        <v>194</v>
      </c>
      <c r="B181" s="61"/>
      <c r="C181" s="61"/>
      <c r="D181" s="63">
        <v>0.76</v>
      </c>
      <c r="E181" s="61"/>
      <c r="F181" s="61"/>
      <c r="G181" s="61"/>
      <c r="M181" s="91">
        <f t="shared" si="16"/>
        <v>0.76</v>
      </c>
      <c r="R181">
        <f t="shared" si="12"/>
        <v>0.76</v>
      </c>
      <c r="S181" s="91">
        <f t="shared" si="13"/>
        <v>0</v>
      </c>
    </row>
    <row r="182" spans="1:19" ht="24">
      <c r="A182" s="60" t="s">
        <v>195</v>
      </c>
      <c r="B182" s="61"/>
      <c r="C182" s="61"/>
      <c r="D182" s="63">
        <v>0.49</v>
      </c>
      <c r="E182" s="61"/>
      <c r="F182" s="61"/>
      <c r="G182" s="61"/>
      <c r="M182" s="91">
        <f t="shared" si="16"/>
        <v>0.49</v>
      </c>
      <c r="R182">
        <f t="shared" si="12"/>
        <v>0.49</v>
      </c>
      <c r="S182" s="91">
        <f t="shared" si="13"/>
        <v>0</v>
      </c>
    </row>
    <row r="183" spans="1:19" ht="12.75">
      <c r="A183" s="60" t="s">
        <v>196</v>
      </c>
      <c r="B183" s="61"/>
      <c r="C183" s="61"/>
      <c r="D183" s="63">
        <v>0.11</v>
      </c>
      <c r="E183" s="61"/>
      <c r="F183" s="61"/>
      <c r="G183" s="61"/>
      <c r="M183" s="91">
        <f t="shared" si="16"/>
        <v>0.11</v>
      </c>
      <c r="R183">
        <f t="shared" si="12"/>
        <v>0.11</v>
      </c>
      <c r="S183" s="91">
        <f t="shared" si="13"/>
        <v>0</v>
      </c>
    </row>
    <row r="184" spans="1:19" ht="12.75">
      <c r="A184" s="60" t="s">
        <v>197</v>
      </c>
      <c r="B184" s="61"/>
      <c r="C184" s="61"/>
      <c r="D184" s="63">
        <v>17.37</v>
      </c>
      <c r="E184" s="61"/>
      <c r="F184" s="61"/>
      <c r="G184" s="61"/>
      <c r="L184" s="91">
        <f>D184</f>
        <v>17.37</v>
      </c>
      <c r="R184">
        <f t="shared" si="12"/>
        <v>17.37</v>
      </c>
      <c r="S184" s="91">
        <f t="shared" si="13"/>
        <v>0</v>
      </c>
    </row>
    <row r="185" spans="1:19" ht="12.75">
      <c r="A185" s="60" t="s">
        <v>198</v>
      </c>
      <c r="B185" s="61"/>
      <c r="C185" s="61"/>
      <c r="D185" s="63">
        <v>0.61</v>
      </c>
      <c r="E185" s="61"/>
      <c r="F185" s="61"/>
      <c r="G185" s="61"/>
      <c r="M185" s="91">
        <f>D185</f>
        <v>0.61</v>
      </c>
      <c r="R185">
        <f t="shared" si="12"/>
        <v>0.61</v>
      </c>
      <c r="S185" s="91">
        <f t="shared" si="13"/>
        <v>0</v>
      </c>
    </row>
    <row r="186" spans="1:19" ht="12.75">
      <c r="A186" s="60" t="s">
        <v>199</v>
      </c>
      <c r="B186" s="61"/>
      <c r="C186" s="61"/>
      <c r="D186" s="63">
        <v>1.06</v>
      </c>
      <c r="E186" s="61"/>
      <c r="F186" s="61"/>
      <c r="G186" s="61"/>
      <c r="O186" s="91">
        <f>D186</f>
        <v>1.06</v>
      </c>
      <c r="R186">
        <f t="shared" si="12"/>
        <v>1.06</v>
      </c>
      <c r="S186" s="91">
        <f t="shared" si="13"/>
        <v>0</v>
      </c>
    </row>
    <row r="187" spans="1:19" ht="12.75">
      <c r="A187" s="60" t="s">
        <v>201</v>
      </c>
      <c r="B187" s="61"/>
      <c r="C187" s="61"/>
      <c r="D187" s="63">
        <v>0.25</v>
      </c>
      <c r="E187" s="61"/>
      <c r="F187" s="61"/>
      <c r="G187" s="61"/>
      <c r="M187" s="91">
        <f>D187</f>
        <v>0.25</v>
      </c>
      <c r="R187">
        <f t="shared" si="12"/>
        <v>0.25</v>
      </c>
      <c r="S187" s="91">
        <f t="shared" si="13"/>
        <v>0</v>
      </c>
    </row>
    <row r="188" spans="1:19" ht="12.75">
      <c r="A188" s="60" t="s">
        <v>202</v>
      </c>
      <c r="B188" s="61"/>
      <c r="C188" s="61"/>
      <c r="D188" s="63">
        <v>1.46</v>
      </c>
      <c r="E188" s="61"/>
      <c r="F188" s="61"/>
      <c r="G188" s="61"/>
      <c r="M188" s="91">
        <f>D188</f>
        <v>1.46</v>
      </c>
      <c r="R188">
        <f t="shared" si="12"/>
        <v>1.46</v>
      </c>
      <c r="S188" s="91">
        <f t="shared" si="13"/>
        <v>0</v>
      </c>
    </row>
    <row r="189" spans="1:19" ht="12.75">
      <c r="A189" s="60" t="s">
        <v>47</v>
      </c>
      <c r="B189" s="61"/>
      <c r="C189" s="61"/>
      <c r="D189" s="62">
        <v>1601.11</v>
      </c>
      <c r="E189" s="61"/>
      <c r="F189" s="61"/>
      <c r="G189" s="61"/>
      <c r="H189" s="55">
        <f>D189</f>
        <v>1601.11</v>
      </c>
      <c r="R189">
        <f t="shared" si="12"/>
        <v>1601.11</v>
      </c>
      <c r="S189" s="91">
        <f t="shared" si="13"/>
        <v>0</v>
      </c>
    </row>
    <row r="190" spans="1:19" ht="24">
      <c r="A190" s="60" t="s">
        <v>203</v>
      </c>
      <c r="B190" s="61"/>
      <c r="C190" s="61"/>
      <c r="D190" s="63">
        <v>10.57</v>
      </c>
      <c r="E190" s="61"/>
      <c r="F190" s="61"/>
      <c r="G190" s="61"/>
      <c r="M190" s="91">
        <f>D190</f>
        <v>10.57</v>
      </c>
      <c r="R190">
        <f t="shared" si="12"/>
        <v>10.57</v>
      </c>
      <c r="S190" s="91">
        <f t="shared" si="13"/>
        <v>0</v>
      </c>
    </row>
    <row r="191" spans="1:19" ht="12.75">
      <c r="A191" s="60" t="s">
        <v>204</v>
      </c>
      <c r="B191" s="61"/>
      <c r="C191" s="61"/>
      <c r="D191" s="63">
        <v>0.34</v>
      </c>
      <c r="E191" s="61"/>
      <c r="F191" s="61"/>
      <c r="G191" s="61"/>
      <c r="M191" s="91">
        <f>D191</f>
        <v>0.34</v>
      </c>
      <c r="R191">
        <f t="shared" si="12"/>
        <v>0.34</v>
      </c>
      <c r="S191" s="91">
        <f t="shared" si="13"/>
        <v>0</v>
      </c>
    </row>
    <row r="192" spans="1:19" ht="12.75">
      <c r="A192" s="60" t="s">
        <v>41</v>
      </c>
      <c r="B192" s="61"/>
      <c r="C192" s="61"/>
      <c r="D192" s="63">
        <v>2.33</v>
      </c>
      <c r="E192" s="61"/>
      <c r="F192" s="61"/>
      <c r="G192" s="61"/>
      <c r="H192" s="91">
        <f>D192</f>
        <v>2.33</v>
      </c>
      <c r="R192">
        <f t="shared" si="12"/>
        <v>2.33</v>
      </c>
      <c r="S192" s="91">
        <f t="shared" si="13"/>
        <v>0</v>
      </c>
    </row>
    <row r="193" spans="1:19" ht="12.75">
      <c r="A193" s="60" t="s">
        <v>205</v>
      </c>
      <c r="B193" s="61"/>
      <c r="C193" s="61"/>
      <c r="D193" s="63">
        <v>0.26</v>
      </c>
      <c r="E193" s="61"/>
      <c r="F193" s="61"/>
      <c r="G193" s="61"/>
      <c r="H193" s="91">
        <f>D193</f>
        <v>0.26</v>
      </c>
      <c r="R193">
        <f t="shared" si="12"/>
        <v>0.26</v>
      </c>
      <c r="S193" s="91">
        <f t="shared" si="13"/>
        <v>0</v>
      </c>
    </row>
    <row r="194" spans="1:19" ht="12.75">
      <c r="A194" s="60" t="s">
        <v>206</v>
      </c>
      <c r="B194" s="61"/>
      <c r="C194" s="61"/>
      <c r="D194" s="63">
        <v>3.29</v>
      </c>
      <c r="E194" s="61"/>
      <c r="F194" s="61"/>
      <c r="G194" s="61"/>
      <c r="M194" s="91">
        <f aca="true" t="shared" si="17" ref="M194:M199">D194</f>
        <v>3.29</v>
      </c>
      <c r="R194">
        <f t="shared" si="12"/>
        <v>3.29</v>
      </c>
      <c r="S194" s="91">
        <f t="shared" si="13"/>
        <v>0</v>
      </c>
    </row>
    <row r="195" spans="1:19" ht="12.75">
      <c r="A195" s="60" t="s">
        <v>207</v>
      </c>
      <c r="B195" s="61"/>
      <c r="C195" s="61"/>
      <c r="D195" s="63">
        <v>2.36</v>
      </c>
      <c r="E195" s="61"/>
      <c r="F195" s="61"/>
      <c r="G195" s="61"/>
      <c r="M195" s="91">
        <f t="shared" si="17"/>
        <v>2.36</v>
      </c>
      <c r="R195">
        <f t="shared" si="12"/>
        <v>2.36</v>
      </c>
      <c r="S195" s="91">
        <f t="shared" si="13"/>
        <v>0</v>
      </c>
    </row>
    <row r="196" spans="1:19" ht="12.75">
      <c r="A196" s="60" t="s">
        <v>208</v>
      </c>
      <c r="B196" s="61"/>
      <c r="C196" s="61"/>
      <c r="D196" s="63">
        <v>3.78</v>
      </c>
      <c r="E196" s="61"/>
      <c r="F196" s="61"/>
      <c r="G196" s="61"/>
      <c r="M196" s="91">
        <f t="shared" si="17"/>
        <v>3.78</v>
      </c>
      <c r="R196">
        <f t="shared" si="12"/>
        <v>3.78</v>
      </c>
      <c r="S196" s="91">
        <f t="shared" si="13"/>
        <v>0</v>
      </c>
    </row>
    <row r="197" spans="1:19" ht="12.75">
      <c r="A197" s="60" t="s">
        <v>209</v>
      </c>
      <c r="B197" s="61"/>
      <c r="C197" s="61"/>
      <c r="D197" s="63">
        <v>1.9</v>
      </c>
      <c r="E197" s="61"/>
      <c r="F197" s="61"/>
      <c r="G197" s="61"/>
      <c r="M197" s="91">
        <f t="shared" si="17"/>
        <v>1.9</v>
      </c>
      <c r="R197">
        <f t="shared" si="12"/>
        <v>1.9</v>
      </c>
      <c r="S197" s="91">
        <f t="shared" si="13"/>
        <v>0</v>
      </c>
    </row>
    <row r="198" spans="1:19" ht="12.75">
      <c r="A198" s="60" t="s">
        <v>210</v>
      </c>
      <c r="B198" s="61"/>
      <c r="C198" s="61"/>
      <c r="D198" s="63">
        <v>3.82</v>
      </c>
      <c r="E198" s="61"/>
      <c r="F198" s="61"/>
      <c r="G198" s="61"/>
      <c r="M198" s="91">
        <f t="shared" si="17"/>
        <v>3.82</v>
      </c>
      <c r="R198">
        <f t="shared" si="12"/>
        <v>3.82</v>
      </c>
      <c r="S198" s="91">
        <f t="shared" si="13"/>
        <v>0</v>
      </c>
    </row>
    <row r="199" spans="1:19" ht="12.75">
      <c r="A199" s="60" t="s">
        <v>211</v>
      </c>
      <c r="B199" s="61"/>
      <c r="C199" s="61"/>
      <c r="D199" s="63">
        <v>0.97</v>
      </c>
      <c r="E199" s="61"/>
      <c r="F199" s="61"/>
      <c r="G199" s="61"/>
      <c r="M199" s="91">
        <f t="shared" si="17"/>
        <v>0.97</v>
      </c>
      <c r="R199">
        <f t="shared" si="12"/>
        <v>0.97</v>
      </c>
      <c r="S199" s="91">
        <f t="shared" si="13"/>
        <v>0</v>
      </c>
    </row>
    <row r="200" spans="1:19" ht="12.75">
      <c r="A200" s="60" t="s">
        <v>127</v>
      </c>
      <c r="B200" s="61"/>
      <c r="C200" s="61"/>
      <c r="D200" s="63">
        <v>0.4</v>
      </c>
      <c r="E200" s="61"/>
      <c r="F200" s="61"/>
      <c r="G200" s="61"/>
      <c r="P200" s="91">
        <f>D200</f>
        <v>0.4</v>
      </c>
      <c r="R200">
        <f t="shared" si="12"/>
        <v>0.4</v>
      </c>
      <c r="S200" s="91">
        <f t="shared" si="13"/>
        <v>0</v>
      </c>
    </row>
    <row r="201" spans="1:19" ht="12.75">
      <c r="A201" s="60" t="s">
        <v>213</v>
      </c>
      <c r="B201" s="61"/>
      <c r="C201" s="61"/>
      <c r="D201" s="63">
        <v>0.55</v>
      </c>
      <c r="E201" s="61"/>
      <c r="F201" s="61"/>
      <c r="G201" s="61"/>
      <c r="M201" s="91">
        <f>D201</f>
        <v>0.55</v>
      </c>
      <c r="R201">
        <f aca="true" t="shared" si="18" ref="R201:R264">SUM(H201:Q201)</f>
        <v>0.55</v>
      </c>
      <c r="S201" s="91">
        <f aca="true" t="shared" si="19" ref="S201:S264">D201-R201</f>
        <v>0</v>
      </c>
    </row>
    <row r="202" spans="1:19" ht="12.75">
      <c r="A202" s="60" t="s">
        <v>214</v>
      </c>
      <c r="B202" s="61"/>
      <c r="C202" s="61"/>
      <c r="D202" s="63">
        <v>0.58</v>
      </c>
      <c r="E202" s="61"/>
      <c r="F202" s="61"/>
      <c r="G202" s="61"/>
      <c r="M202" s="91">
        <f>D202</f>
        <v>0.58</v>
      </c>
      <c r="R202">
        <f t="shared" si="18"/>
        <v>0.58</v>
      </c>
      <c r="S202" s="91">
        <f t="shared" si="19"/>
        <v>0</v>
      </c>
    </row>
    <row r="203" spans="1:19" ht="12.75">
      <c r="A203" s="60" t="s">
        <v>215</v>
      </c>
      <c r="B203" s="61"/>
      <c r="C203" s="61"/>
      <c r="D203" s="63">
        <v>0.25</v>
      </c>
      <c r="E203" s="61"/>
      <c r="F203" s="61"/>
      <c r="G203" s="61"/>
      <c r="M203" s="91">
        <f>D203</f>
        <v>0.25</v>
      </c>
      <c r="R203">
        <f t="shared" si="18"/>
        <v>0.25</v>
      </c>
      <c r="S203" s="91">
        <f t="shared" si="19"/>
        <v>0</v>
      </c>
    </row>
    <row r="204" spans="1:19" ht="12.75">
      <c r="A204" s="60" t="s">
        <v>216</v>
      </c>
      <c r="B204" s="61"/>
      <c r="C204" s="61"/>
      <c r="D204" s="63">
        <v>2.09</v>
      </c>
      <c r="E204" s="61"/>
      <c r="F204" s="61"/>
      <c r="G204" s="61"/>
      <c r="M204" s="91">
        <f>D204</f>
        <v>2.09</v>
      </c>
      <c r="R204">
        <f t="shared" si="18"/>
        <v>2.09</v>
      </c>
      <c r="S204" s="91">
        <f t="shared" si="19"/>
        <v>0</v>
      </c>
    </row>
    <row r="205" spans="1:19" ht="24">
      <c r="A205" s="60" t="s">
        <v>217</v>
      </c>
      <c r="B205" s="61"/>
      <c r="C205" s="61"/>
      <c r="D205" s="63">
        <v>3.28</v>
      </c>
      <c r="E205" s="61"/>
      <c r="F205" s="61"/>
      <c r="G205" s="61"/>
      <c r="M205" s="91">
        <f>D205</f>
        <v>3.28</v>
      </c>
      <c r="R205">
        <f t="shared" si="18"/>
        <v>3.28</v>
      </c>
      <c r="S205" s="91">
        <f t="shared" si="19"/>
        <v>0</v>
      </c>
    </row>
    <row r="206" spans="1:19" ht="12.75">
      <c r="A206" s="60" t="s">
        <v>218</v>
      </c>
      <c r="B206" s="61"/>
      <c r="C206" s="61"/>
      <c r="D206" s="62">
        <v>8860.52</v>
      </c>
      <c r="E206" s="61"/>
      <c r="F206" s="61"/>
      <c r="G206" s="61"/>
      <c r="J206" s="55">
        <f>D206</f>
        <v>8860.52</v>
      </c>
      <c r="R206">
        <f t="shared" si="18"/>
        <v>8860.52</v>
      </c>
      <c r="S206" s="91">
        <f t="shared" si="19"/>
        <v>0</v>
      </c>
    </row>
    <row r="207" spans="1:19" ht="12.75">
      <c r="A207" s="60" t="s">
        <v>219</v>
      </c>
      <c r="B207" s="61"/>
      <c r="C207" s="61"/>
      <c r="D207" s="63">
        <v>24.53</v>
      </c>
      <c r="E207" s="61"/>
      <c r="F207" s="61"/>
      <c r="G207" s="61"/>
      <c r="M207" s="91">
        <f aca="true" t="shared" si="20" ref="M207:M216">D207</f>
        <v>24.53</v>
      </c>
      <c r="R207">
        <f t="shared" si="18"/>
        <v>24.53</v>
      </c>
      <c r="S207" s="91">
        <f t="shared" si="19"/>
        <v>0</v>
      </c>
    </row>
    <row r="208" spans="1:19" ht="12.75">
      <c r="A208" s="60" t="s">
        <v>221</v>
      </c>
      <c r="B208" s="61"/>
      <c r="C208" s="61"/>
      <c r="D208" s="63">
        <v>2.57</v>
      </c>
      <c r="E208" s="61"/>
      <c r="F208" s="61"/>
      <c r="G208" s="61"/>
      <c r="M208" s="91">
        <f t="shared" si="20"/>
        <v>2.57</v>
      </c>
      <c r="R208">
        <f t="shared" si="18"/>
        <v>2.57</v>
      </c>
      <c r="S208" s="91">
        <f t="shared" si="19"/>
        <v>0</v>
      </c>
    </row>
    <row r="209" spans="1:19" ht="12.75">
      <c r="A209" s="60" t="s">
        <v>222</v>
      </c>
      <c r="B209" s="61"/>
      <c r="C209" s="61"/>
      <c r="D209" s="63">
        <v>0.01</v>
      </c>
      <c r="E209" s="61"/>
      <c r="F209" s="61"/>
      <c r="G209" s="61"/>
      <c r="M209" s="91">
        <f t="shared" si="20"/>
        <v>0.01</v>
      </c>
      <c r="R209">
        <f t="shared" si="18"/>
        <v>0.01</v>
      </c>
      <c r="S209" s="91">
        <f t="shared" si="19"/>
        <v>0</v>
      </c>
    </row>
    <row r="210" spans="1:19" ht="12.75">
      <c r="A210" s="60" t="s">
        <v>223</v>
      </c>
      <c r="B210" s="61"/>
      <c r="C210" s="61"/>
      <c r="D210" s="63">
        <v>2.49</v>
      </c>
      <c r="E210" s="61"/>
      <c r="F210" s="61"/>
      <c r="G210" s="61"/>
      <c r="M210" s="91">
        <f t="shared" si="20"/>
        <v>2.49</v>
      </c>
      <c r="R210">
        <f t="shared" si="18"/>
        <v>2.49</v>
      </c>
      <c r="S210" s="91">
        <f t="shared" si="19"/>
        <v>0</v>
      </c>
    </row>
    <row r="211" spans="1:19" ht="12.75">
      <c r="A211" s="60" t="s">
        <v>224</v>
      </c>
      <c r="B211" s="61"/>
      <c r="C211" s="61"/>
      <c r="D211" s="63">
        <v>0.09</v>
      </c>
      <c r="E211" s="61"/>
      <c r="F211" s="61"/>
      <c r="G211" s="61"/>
      <c r="M211" s="91">
        <f t="shared" si="20"/>
        <v>0.09</v>
      </c>
      <c r="R211">
        <f t="shared" si="18"/>
        <v>0.09</v>
      </c>
      <c r="S211" s="91">
        <f t="shared" si="19"/>
        <v>0</v>
      </c>
    </row>
    <row r="212" spans="1:19" ht="12.75">
      <c r="A212" s="60" t="s">
        <v>225</v>
      </c>
      <c r="B212" s="61"/>
      <c r="C212" s="61"/>
      <c r="D212" s="63">
        <v>3.83</v>
      </c>
      <c r="E212" s="61"/>
      <c r="F212" s="61"/>
      <c r="G212" s="61"/>
      <c r="M212" s="91">
        <f t="shared" si="20"/>
        <v>3.83</v>
      </c>
      <c r="R212">
        <f t="shared" si="18"/>
        <v>3.83</v>
      </c>
      <c r="S212" s="91">
        <f t="shared" si="19"/>
        <v>0</v>
      </c>
    </row>
    <row r="213" spans="1:19" ht="12.75">
      <c r="A213" s="60" t="s">
        <v>246</v>
      </c>
      <c r="B213" s="61"/>
      <c r="C213" s="61"/>
      <c r="D213" s="63">
        <v>17.36</v>
      </c>
      <c r="E213" s="61"/>
      <c r="F213" s="61"/>
      <c r="G213" s="61"/>
      <c r="M213" s="91">
        <f t="shared" si="20"/>
        <v>17.36</v>
      </c>
      <c r="R213">
        <f t="shared" si="18"/>
        <v>17.36</v>
      </c>
      <c r="S213" s="91">
        <f t="shared" si="19"/>
        <v>0</v>
      </c>
    </row>
    <row r="214" spans="1:19" ht="12.75">
      <c r="A214" s="60" t="s">
        <v>248</v>
      </c>
      <c r="B214" s="61"/>
      <c r="C214" s="61"/>
      <c r="D214" s="63">
        <v>4.33</v>
      </c>
      <c r="E214" s="61"/>
      <c r="F214" s="61"/>
      <c r="G214" s="61"/>
      <c r="M214" s="91">
        <f t="shared" si="20"/>
        <v>4.33</v>
      </c>
      <c r="R214">
        <f t="shared" si="18"/>
        <v>4.33</v>
      </c>
      <c r="S214" s="91">
        <f t="shared" si="19"/>
        <v>0</v>
      </c>
    </row>
    <row r="215" spans="1:19" ht="12.75">
      <c r="A215" s="60" t="s">
        <v>249</v>
      </c>
      <c r="B215" s="61"/>
      <c r="C215" s="61"/>
      <c r="D215" s="63">
        <v>0.06</v>
      </c>
      <c r="E215" s="61"/>
      <c r="F215" s="61"/>
      <c r="G215" s="61"/>
      <c r="M215" s="91">
        <f t="shared" si="20"/>
        <v>0.06</v>
      </c>
      <c r="R215">
        <f t="shared" si="18"/>
        <v>0.06</v>
      </c>
      <c r="S215" s="91">
        <f t="shared" si="19"/>
        <v>0</v>
      </c>
    </row>
    <row r="216" spans="1:19" ht="12.75">
      <c r="A216" s="60" t="s">
        <v>251</v>
      </c>
      <c r="B216" s="61"/>
      <c r="C216" s="61"/>
      <c r="D216" s="63">
        <v>0.06</v>
      </c>
      <c r="E216" s="61"/>
      <c r="F216" s="61"/>
      <c r="G216" s="61"/>
      <c r="M216" s="91">
        <f t="shared" si="20"/>
        <v>0.06</v>
      </c>
      <c r="R216">
        <f t="shared" si="18"/>
        <v>0.06</v>
      </c>
      <c r="S216" s="91">
        <f t="shared" si="19"/>
        <v>0</v>
      </c>
    </row>
    <row r="217" spans="1:19" ht="24">
      <c r="A217" s="60" t="s">
        <v>265</v>
      </c>
      <c r="B217" s="61"/>
      <c r="C217" s="61"/>
      <c r="D217" s="63">
        <v>1.78</v>
      </c>
      <c r="E217" s="61"/>
      <c r="F217" s="61"/>
      <c r="G217" s="61"/>
      <c r="N217" s="91">
        <f>D217</f>
        <v>1.78</v>
      </c>
      <c r="R217">
        <f t="shared" si="18"/>
        <v>1.78</v>
      </c>
      <c r="S217" s="91">
        <f t="shared" si="19"/>
        <v>0</v>
      </c>
    </row>
    <row r="218" spans="1:19" ht="12.75">
      <c r="A218" s="60" t="s">
        <v>266</v>
      </c>
      <c r="B218" s="61"/>
      <c r="C218" s="61"/>
      <c r="D218" s="63">
        <v>0.53</v>
      </c>
      <c r="E218" s="61"/>
      <c r="F218" s="61"/>
      <c r="G218" s="61"/>
      <c r="H218" s="91">
        <f>D218</f>
        <v>0.53</v>
      </c>
      <c r="R218">
        <f t="shared" si="18"/>
        <v>0.53</v>
      </c>
      <c r="S218" s="91">
        <f t="shared" si="19"/>
        <v>0</v>
      </c>
    </row>
    <row r="219" spans="1:19" ht="12.75">
      <c r="A219" s="60" t="s">
        <v>267</v>
      </c>
      <c r="B219" s="61"/>
      <c r="C219" s="61"/>
      <c r="D219" s="62">
        <v>1364.51</v>
      </c>
      <c r="E219" s="61"/>
      <c r="F219" s="61"/>
      <c r="G219" s="61"/>
      <c r="K219" s="55">
        <f>D219</f>
        <v>1364.51</v>
      </c>
      <c r="R219">
        <f t="shared" si="18"/>
        <v>1364.51</v>
      </c>
      <c r="S219" s="91">
        <f t="shared" si="19"/>
        <v>0</v>
      </c>
    </row>
    <row r="220" spans="1:19" ht="12.75">
      <c r="A220" s="60" t="s">
        <v>268</v>
      </c>
      <c r="B220" s="61"/>
      <c r="C220" s="61"/>
      <c r="D220" s="63">
        <v>0.26</v>
      </c>
      <c r="E220" s="61"/>
      <c r="F220" s="61"/>
      <c r="G220" s="61"/>
      <c r="H220" s="91">
        <f>D220</f>
        <v>0.26</v>
      </c>
      <c r="R220">
        <f t="shared" si="18"/>
        <v>0.26</v>
      </c>
      <c r="S220" s="91">
        <f t="shared" si="19"/>
        <v>0</v>
      </c>
    </row>
    <row r="221" spans="1:19" ht="12.75">
      <c r="A221" s="60" t="s">
        <v>120</v>
      </c>
      <c r="B221" s="61"/>
      <c r="C221" s="61"/>
      <c r="D221" s="63">
        <v>31.33</v>
      </c>
      <c r="E221" s="61"/>
      <c r="F221" s="61"/>
      <c r="G221" s="61"/>
      <c r="M221" s="91">
        <f>D221</f>
        <v>31.33</v>
      </c>
      <c r="R221">
        <f t="shared" si="18"/>
        <v>31.33</v>
      </c>
      <c r="S221" s="91">
        <f t="shared" si="19"/>
        <v>0</v>
      </c>
    </row>
    <row r="222" spans="1:19" ht="12.75">
      <c r="A222" s="60" t="s">
        <v>270</v>
      </c>
      <c r="B222" s="61"/>
      <c r="C222" s="61"/>
      <c r="D222" s="63">
        <v>0.01</v>
      </c>
      <c r="E222" s="61"/>
      <c r="F222" s="61"/>
      <c r="G222" s="61"/>
      <c r="M222" s="91">
        <f>D222</f>
        <v>0.01</v>
      </c>
      <c r="R222">
        <f t="shared" si="18"/>
        <v>0.01</v>
      </c>
      <c r="S222" s="91">
        <f t="shared" si="19"/>
        <v>0</v>
      </c>
    </row>
    <row r="223" spans="1:19" ht="12.75">
      <c r="A223" s="60" t="s">
        <v>126</v>
      </c>
      <c r="B223" s="61"/>
      <c r="C223" s="61"/>
      <c r="D223" s="63">
        <v>0.46</v>
      </c>
      <c r="E223" s="61"/>
      <c r="F223" s="61"/>
      <c r="G223" s="61"/>
      <c r="P223" s="91">
        <f>D223</f>
        <v>0.46</v>
      </c>
      <c r="R223">
        <f t="shared" si="18"/>
        <v>0.46</v>
      </c>
      <c r="S223" s="91">
        <f t="shared" si="19"/>
        <v>0</v>
      </c>
    </row>
    <row r="224" spans="1:19" ht="12.75">
      <c r="A224" s="60" t="s">
        <v>272</v>
      </c>
      <c r="B224" s="61"/>
      <c r="C224" s="61"/>
      <c r="D224" s="63">
        <v>5.87</v>
      </c>
      <c r="E224" s="61"/>
      <c r="F224" s="61"/>
      <c r="G224" s="61"/>
      <c r="M224" s="91">
        <f aca="true" t="shared" si="21" ref="M224:M231">D224</f>
        <v>5.87</v>
      </c>
      <c r="R224">
        <f t="shared" si="18"/>
        <v>5.87</v>
      </c>
      <c r="S224" s="91">
        <f t="shared" si="19"/>
        <v>0</v>
      </c>
    </row>
    <row r="225" spans="1:19" ht="12.75">
      <c r="A225" s="60" t="s">
        <v>273</v>
      </c>
      <c r="B225" s="61"/>
      <c r="C225" s="61"/>
      <c r="D225" s="63">
        <v>7.19</v>
      </c>
      <c r="E225" s="61"/>
      <c r="F225" s="61"/>
      <c r="G225" s="61"/>
      <c r="M225" s="91">
        <f t="shared" si="21"/>
        <v>7.19</v>
      </c>
      <c r="R225">
        <f t="shared" si="18"/>
        <v>7.19</v>
      </c>
      <c r="S225" s="91">
        <f t="shared" si="19"/>
        <v>0</v>
      </c>
    </row>
    <row r="226" spans="1:19" ht="12.75">
      <c r="A226" s="60" t="s">
        <v>274</v>
      </c>
      <c r="B226" s="61"/>
      <c r="C226" s="61"/>
      <c r="D226" s="63">
        <v>1.7</v>
      </c>
      <c r="E226" s="61"/>
      <c r="F226" s="61"/>
      <c r="G226" s="61"/>
      <c r="M226" s="91">
        <f t="shared" si="21"/>
        <v>1.7</v>
      </c>
      <c r="R226">
        <f t="shared" si="18"/>
        <v>1.7</v>
      </c>
      <c r="S226" s="91">
        <f t="shared" si="19"/>
        <v>0</v>
      </c>
    </row>
    <row r="227" spans="1:19" ht="24">
      <c r="A227" s="60" t="s">
        <v>275</v>
      </c>
      <c r="B227" s="61"/>
      <c r="C227" s="61"/>
      <c r="D227" s="63">
        <v>0.14</v>
      </c>
      <c r="E227" s="61"/>
      <c r="F227" s="61"/>
      <c r="G227" s="61"/>
      <c r="M227" s="91">
        <f t="shared" si="21"/>
        <v>0.14</v>
      </c>
      <c r="R227">
        <f t="shared" si="18"/>
        <v>0.14</v>
      </c>
      <c r="S227" s="91">
        <f t="shared" si="19"/>
        <v>0</v>
      </c>
    </row>
    <row r="228" spans="1:19" ht="24">
      <c r="A228" s="60" t="s">
        <v>276</v>
      </c>
      <c r="B228" s="61"/>
      <c r="C228" s="61"/>
      <c r="D228" s="63">
        <v>0.62</v>
      </c>
      <c r="E228" s="61"/>
      <c r="F228" s="61"/>
      <c r="G228" s="61"/>
      <c r="M228" s="91">
        <f t="shared" si="21"/>
        <v>0.62</v>
      </c>
      <c r="R228">
        <f t="shared" si="18"/>
        <v>0.62</v>
      </c>
      <c r="S228" s="91">
        <f t="shared" si="19"/>
        <v>0</v>
      </c>
    </row>
    <row r="229" spans="1:19" ht="24">
      <c r="A229" s="60" t="s">
        <v>277</v>
      </c>
      <c r="B229" s="61"/>
      <c r="C229" s="61"/>
      <c r="D229" s="63">
        <v>0.37</v>
      </c>
      <c r="E229" s="61"/>
      <c r="F229" s="61"/>
      <c r="G229" s="61"/>
      <c r="M229" s="91">
        <f t="shared" si="21"/>
        <v>0.37</v>
      </c>
      <c r="R229">
        <f t="shared" si="18"/>
        <v>0.37</v>
      </c>
      <c r="S229" s="91">
        <f t="shared" si="19"/>
        <v>0</v>
      </c>
    </row>
    <row r="230" spans="1:19" ht="36">
      <c r="A230" s="60" t="s">
        <v>278</v>
      </c>
      <c r="B230" s="61"/>
      <c r="C230" s="61"/>
      <c r="D230" s="63">
        <v>0.69</v>
      </c>
      <c r="E230" s="61"/>
      <c r="F230" s="61"/>
      <c r="G230" s="61"/>
      <c r="M230" s="91">
        <f t="shared" si="21"/>
        <v>0.69</v>
      </c>
      <c r="R230">
        <f t="shared" si="18"/>
        <v>0.69</v>
      </c>
      <c r="S230" s="91">
        <f t="shared" si="19"/>
        <v>0</v>
      </c>
    </row>
    <row r="231" spans="1:19" ht="12.75">
      <c r="A231" s="60" t="s">
        <v>279</v>
      </c>
      <c r="B231" s="61"/>
      <c r="C231" s="61"/>
      <c r="D231" s="63">
        <v>2.76</v>
      </c>
      <c r="E231" s="61"/>
      <c r="F231" s="61"/>
      <c r="G231" s="61"/>
      <c r="M231" s="91">
        <f t="shared" si="21"/>
        <v>2.76</v>
      </c>
      <c r="R231">
        <f t="shared" si="18"/>
        <v>2.76</v>
      </c>
      <c r="S231" s="91">
        <f t="shared" si="19"/>
        <v>0</v>
      </c>
    </row>
    <row r="232" spans="1:19" ht="12.75">
      <c r="A232" s="60" t="s">
        <v>280</v>
      </c>
      <c r="B232" s="61"/>
      <c r="C232" s="61"/>
      <c r="D232" s="63">
        <v>0.9</v>
      </c>
      <c r="E232" s="61"/>
      <c r="F232" s="61"/>
      <c r="G232" s="61"/>
      <c r="M232" s="91">
        <f>D232</f>
        <v>0.9</v>
      </c>
      <c r="R232">
        <f t="shared" si="18"/>
        <v>0.9</v>
      </c>
      <c r="S232" s="91">
        <f t="shared" si="19"/>
        <v>0</v>
      </c>
    </row>
    <row r="233" spans="1:19" ht="12.75">
      <c r="A233" s="60" t="s">
        <v>281</v>
      </c>
      <c r="B233" s="61"/>
      <c r="C233" s="61"/>
      <c r="D233" s="63">
        <v>4.71</v>
      </c>
      <c r="E233" s="61"/>
      <c r="F233" s="61"/>
      <c r="G233" s="61"/>
      <c r="H233" s="91">
        <f>D233</f>
        <v>4.71</v>
      </c>
      <c r="R233">
        <f t="shared" si="18"/>
        <v>4.71</v>
      </c>
      <c r="S233" s="91">
        <f t="shared" si="19"/>
        <v>0</v>
      </c>
    </row>
    <row r="234" spans="1:19" ht="12.75">
      <c r="A234" s="60" t="s">
        <v>282</v>
      </c>
      <c r="B234" s="61"/>
      <c r="C234" s="61"/>
      <c r="D234" s="63">
        <v>16.68</v>
      </c>
      <c r="E234" s="61"/>
      <c r="F234" s="61"/>
      <c r="G234" s="61"/>
      <c r="I234" s="91">
        <f>D234</f>
        <v>16.68</v>
      </c>
      <c r="R234">
        <f t="shared" si="18"/>
        <v>16.68</v>
      </c>
      <c r="S234" s="91">
        <f t="shared" si="19"/>
        <v>0</v>
      </c>
    </row>
    <row r="235" spans="1:19" ht="12.75">
      <c r="A235" s="57" t="s">
        <v>22</v>
      </c>
      <c r="B235" s="58"/>
      <c r="C235" s="58"/>
      <c r="D235" s="59">
        <v>414697.96</v>
      </c>
      <c r="E235" s="59">
        <v>414697.96</v>
      </c>
      <c r="F235" s="58"/>
      <c r="G235" s="58"/>
      <c r="R235">
        <f t="shared" si="18"/>
        <v>0</v>
      </c>
      <c r="S235" s="91">
        <f t="shared" si="19"/>
        <v>414697.96</v>
      </c>
    </row>
    <row r="236" spans="1:19" ht="12.75">
      <c r="A236" s="60" t="s">
        <v>190</v>
      </c>
      <c r="B236" s="61"/>
      <c r="C236" s="61"/>
      <c r="D236" s="61"/>
      <c r="E236" s="62">
        <v>414697.96</v>
      </c>
      <c r="F236" s="61"/>
      <c r="G236" s="61"/>
      <c r="R236">
        <f t="shared" si="18"/>
        <v>0</v>
      </c>
      <c r="S236" s="91">
        <f t="shared" si="19"/>
        <v>0</v>
      </c>
    </row>
    <row r="237" spans="1:19" ht="24">
      <c r="A237" s="60" t="s">
        <v>191</v>
      </c>
      <c r="B237" s="61"/>
      <c r="C237" s="61"/>
      <c r="D237" s="63">
        <v>47.45</v>
      </c>
      <c r="E237" s="61"/>
      <c r="F237" s="61"/>
      <c r="G237" s="61"/>
      <c r="M237" s="91">
        <f aca="true" t="shared" si="22" ref="M237:M242">D237</f>
        <v>47.45</v>
      </c>
      <c r="R237">
        <f t="shared" si="18"/>
        <v>47.45</v>
      </c>
      <c r="S237" s="91">
        <f t="shared" si="19"/>
        <v>0</v>
      </c>
    </row>
    <row r="238" spans="1:19" ht="12.75">
      <c r="A238" s="60" t="s">
        <v>192</v>
      </c>
      <c r="B238" s="61"/>
      <c r="C238" s="61"/>
      <c r="D238" s="63">
        <v>3.5</v>
      </c>
      <c r="E238" s="61"/>
      <c r="F238" s="61"/>
      <c r="G238" s="61"/>
      <c r="M238" s="91">
        <f t="shared" si="22"/>
        <v>3.5</v>
      </c>
      <c r="R238">
        <f t="shared" si="18"/>
        <v>3.5</v>
      </c>
      <c r="S238" s="91">
        <f t="shared" si="19"/>
        <v>0</v>
      </c>
    </row>
    <row r="239" spans="1:19" ht="12.75">
      <c r="A239" s="60" t="s">
        <v>193</v>
      </c>
      <c r="B239" s="61"/>
      <c r="C239" s="61"/>
      <c r="D239" s="63">
        <v>7.08</v>
      </c>
      <c r="E239" s="61"/>
      <c r="F239" s="61"/>
      <c r="G239" s="61"/>
      <c r="M239" s="91">
        <f t="shared" si="22"/>
        <v>7.08</v>
      </c>
      <c r="R239">
        <f t="shared" si="18"/>
        <v>7.08</v>
      </c>
      <c r="S239" s="91">
        <f t="shared" si="19"/>
        <v>0</v>
      </c>
    </row>
    <row r="240" spans="1:19" ht="24">
      <c r="A240" s="60" t="s">
        <v>194</v>
      </c>
      <c r="B240" s="61"/>
      <c r="C240" s="61"/>
      <c r="D240" s="63">
        <v>37.97</v>
      </c>
      <c r="E240" s="61"/>
      <c r="F240" s="61"/>
      <c r="G240" s="61"/>
      <c r="M240" s="91">
        <f t="shared" si="22"/>
        <v>37.97</v>
      </c>
      <c r="R240">
        <f t="shared" si="18"/>
        <v>37.97</v>
      </c>
      <c r="S240" s="91">
        <f t="shared" si="19"/>
        <v>0</v>
      </c>
    </row>
    <row r="241" spans="1:19" ht="24">
      <c r="A241" s="60" t="s">
        <v>195</v>
      </c>
      <c r="B241" s="61"/>
      <c r="C241" s="61"/>
      <c r="D241" s="63">
        <v>18</v>
      </c>
      <c r="E241" s="61"/>
      <c r="F241" s="61"/>
      <c r="G241" s="61"/>
      <c r="M241" s="91">
        <f t="shared" si="22"/>
        <v>18</v>
      </c>
      <c r="R241">
        <f t="shared" si="18"/>
        <v>18</v>
      </c>
      <c r="S241" s="91">
        <f t="shared" si="19"/>
        <v>0</v>
      </c>
    </row>
    <row r="242" spans="1:19" ht="12.75">
      <c r="A242" s="60" t="s">
        <v>196</v>
      </c>
      <c r="B242" s="61"/>
      <c r="C242" s="61"/>
      <c r="D242" s="63">
        <v>4.72</v>
      </c>
      <c r="E242" s="61"/>
      <c r="F242" s="61"/>
      <c r="G242" s="61"/>
      <c r="M242" s="91">
        <f t="shared" si="22"/>
        <v>4.72</v>
      </c>
      <c r="R242">
        <f t="shared" si="18"/>
        <v>4.72</v>
      </c>
      <c r="S242" s="91">
        <f t="shared" si="19"/>
        <v>0</v>
      </c>
    </row>
    <row r="243" spans="1:19" ht="12.75">
      <c r="A243" s="60" t="s">
        <v>197</v>
      </c>
      <c r="B243" s="61"/>
      <c r="C243" s="61"/>
      <c r="D243" s="63">
        <v>869.67</v>
      </c>
      <c r="E243" s="61"/>
      <c r="F243" s="61"/>
      <c r="G243" s="61"/>
      <c r="L243" s="91">
        <f>D243</f>
        <v>869.67</v>
      </c>
      <c r="R243">
        <f t="shared" si="18"/>
        <v>869.67</v>
      </c>
      <c r="S243" s="91">
        <f t="shared" si="19"/>
        <v>0</v>
      </c>
    </row>
    <row r="244" spans="1:19" ht="12.75">
      <c r="A244" s="60" t="s">
        <v>198</v>
      </c>
      <c r="B244" s="61"/>
      <c r="C244" s="61"/>
      <c r="D244" s="63">
        <v>39.12</v>
      </c>
      <c r="E244" s="61"/>
      <c r="F244" s="61"/>
      <c r="G244" s="61"/>
      <c r="M244" s="91">
        <f>D244</f>
        <v>39.12</v>
      </c>
      <c r="R244">
        <f t="shared" si="18"/>
        <v>39.12</v>
      </c>
      <c r="S244" s="91">
        <f t="shared" si="19"/>
        <v>0</v>
      </c>
    </row>
    <row r="245" spans="1:19" ht="12.75">
      <c r="A245" s="60" t="s">
        <v>199</v>
      </c>
      <c r="B245" s="61"/>
      <c r="C245" s="61"/>
      <c r="D245" s="63">
        <v>198.08</v>
      </c>
      <c r="E245" s="61"/>
      <c r="F245" s="61"/>
      <c r="G245" s="61"/>
      <c r="O245" s="91">
        <f>D245</f>
        <v>198.08</v>
      </c>
      <c r="R245">
        <f t="shared" si="18"/>
        <v>198.08</v>
      </c>
      <c r="S245" s="91">
        <f t="shared" si="19"/>
        <v>0</v>
      </c>
    </row>
    <row r="246" spans="1:19" ht="12.75">
      <c r="A246" s="60" t="s">
        <v>201</v>
      </c>
      <c r="B246" s="61"/>
      <c r="C246" s="61"/>
      <c r="D246" s="63">
        <v>13.76</v>
      </c>
      <c r="E246" s="61"/>
      <c r="F246" s="61"/>
      <c r="G246" s="61"/>
      <c r="M246" s="91">
        <f>D246</f>
        <v>13.76</v>
      </c>
      <c r="R246">
        <f t="shared" si="18"/>
        <v>13.76</v>
      </c>
      <c r="S246" s="91">
        <f t="shared" si="19"/>
        <v>0</v>
      </c>
    </row>
    <row r="247" spans="1:19" ht="12.75">
      <c r="A247" s="60" t="s">
        <v>202</v>
      </c>
      <c r="B247" s="61"/>
      <c r="C247" s="61"/>
      <c r="D247" s="63">
        <v>81.58</v>
      </c>
      <c r="E247" s="61"/>
      <c r="F247" s="61"/>
      <c r="G247" s="61"/>
      <c r="M247" s="91">
        <f>D247</f>
        <v>81.58</v>
      </c>
      <c r="R247">
        <f t="shared" si="18"/>
        <v>81.58</v>
      </c>
      <c r="S247" s="91">
        <f t="shared" si="19"/>
        <v>0</v>
      </c>
    </row>
    <row r="248" spans="1:19" ht="12.75">
      <c r="A248" s="60" t="s">
        <v>47</v>
      </c>
      <c r="B248" s="61"/>
      <c r="C248" s="61"/>
      <c r="D248" s="62">
        <v>32146.17</v>
      </c>
      <c r="E248" s="61"/>
      <c r="F248" s="61"/>
      <c r="G248" s="61"/>
      <c r="H248" s="55">
        <f>D248</f>
        <v>32146.17</v>
      </c>
      <c r="R248">
        <f t="shared" si="18"/>
        <v>32146.17</v>
      </c>
      <c r="S248" s="91">
        <f t="shared" si="19"/>
        <v>0</v>
      </c>
    </row>
    <row r="249" spans="1:19" ht="24">
      <c r="A249" s="60" t="s">
        <v>203</v>
      </c>
      <c r="B249" s="61"/>
      <c r="C249" s="61"/>
      <c r="D249" s="63">
        <v>359.43</v>
      </c>
      <c r="E249" s="61"/>
      <c r="F249" s="61"/>
      <c r="G249" s="61"/>
      <c r="M249" s="91">
        <f>D249</f>
        <v>359.43</v>
      </c>
      <c r="R249">
        <f t="shared" si="18"/>
        <v>359.43</v>
      </c>
      <c r="S249" s="91">
        <f t="shared" si="19"/>
        <v>0</v>
      </c>
    </row>
    <row r="250" spans="1:19" ht="12.75">
      <c r="A250" s="60" t="s">
        <v>204</v>
      </c>
      <c r="B250" s="61"/>
      <c r="C250" s="61"/>
      <c r="D250" s="63">
        <v>8.98</v>
      </c>
      <c r="E250" s="61"/>
      <c r="F250" s="61"/>
      <c r="G250" s="61"/>
      <c r="M250" s="91">
        <f>D250</f>
        <v>8.98</v>
      </c>
      <c r="R250">
        <f t="shared" si="18"/>
        <v>8.98</v>
      </c>
      <c r="S250" s="91">
        <f t="shared" si="19"/>
        <v>0</v>
      </c>
    </row>
    <row r="251" spans="1:19" ht="12.75">
      <c r="A251" s="60" t="s">
        <v>41</v>
      </c>
      <c r="B251" s="61"/>
      <c r="C251" s="61"/>
      <c r="D251" s="63">
        <v>80.56</v>
      </c>
      <c r="E251" s="61"/>
      <c r="F251" s="61"/>
      <c r="G251" s="61"/>
      <c r="H251" s="91">
        <f>D251</f>
        <v>80.56</v>
      </c>
      <c r="R251">
        <f t="shared" si="18"/>
        <v>80.56</v>
      </c>
      <c r="S251" s="91">
        <f t="shared" si="19"/>
        <v>0</v>
      </c>
    </row>
    <row r="252" spans="1:19" ht="12.75">
      <c r="A252" s="60" t="s">
        <v>205</v>
      </c>
      <c r="B252" s="61"/>
      <c r="C252" s="61"/>
      <c r="D252" s="63">
        <v>16.52</v>
      </c>
      <c r="E252" s="61"/>
      <c r="F252" s="61"/>
      <c r="G252" s="61"/>
      <c r="H252" s="91">
        <f>D252</f>
        <v>16.52</v>
      </c>
      <c r="R252">
        <f t="shared" si="18"/>
        <v>16.52</v>
      </c>
      <c r="S252" s="91">
        <f t="shared" si="19"/>
        <v>0</v>
      </c>
    </row>
    <row r="253" spans="1:19" ht="12.75">
      <c r="A253" s="60" t="s">
        <v>206</v>
      </c>
      <c r="B253" s="61"/>
      <c r="C253" s="61"/>
      <c r="D253" s="63">
        <v>153.64</v>
      </c>
      <c r="E253" s="61"/>
      <c r="F253" s="61"/>
      <c r="G253" s="61"/>
      <c r="M253" s="91">
        <f aca="true" t="shared" si="23" ref="M253:M258">D253</f>
        <v>153.64</v>
      </c>
      <c r="R253">
        <f t="shared" si="18"/>
        <v>153.64</v>
      </c>
      <c r="S253" s="91">
        <f t="shared" si="19"/>
        <v>0</v>
      </c>
    </row>
    <row r="254" spans="1:19" ht="12.75">
      <c r="A254" s="60" t="s">
        <v>207</v>
      </c>
      <c r="B254" s="61"/>
      <c r="C254" s="61"/>
      <c r="D254" s="63">
        <v>110.44</v>
      </c>
      <c r="E254" s="61"/>
      <c r="F254" s="61"/>
      <c r="G254" s="61"/>
      <c r="M254" s="91">
        <f t="shared" si="23"/>
        <v>110.44</v>
      </c>
      <c r="R254">
        <f t="shared" si="18"/>
        <v>110.44</v>
      </c>
      <c r="S254" s="91">
        <f t="shared" si="19"/>
        <v>0</v>
      </c>
    </row>
    <row r="255" spans="1:19" ht="12.75">
      <c r="A255" s="60" t="s">
        <v>208</v>
      </c>
      <c r="B255" s="61"/>
      <c r="C255" s="61"/>
      <c r="D255" s="63">
        <v>119.34</v>
      </c>
      <c r="E255" s="61"/>
      <c r="F255" s="61"/>
      <c r="G255" s="61"/>
      <c r="M255" s="91">
        <f t="shared" si="23"/>
        <v>119.34</v>
      </c>
      <c r="R255">
        <f t="shared" si="18"/>
        <v>119.34</v>
      </c>
      <c r="S255" s="91">
        <f t="shared" si="19"/>
        <v>0</v>
      </c>
    </row>
    <row r="256" spans="1:19" ht="12.75">
      <c r="A256" s="60" t="s">
        <v>209</v>
      </c>
      <c r="B256" s="61"/>
      <c r="C256" s="61"/>
      <c r="D256" s="63">
        <v>23.33</v>
      </c>
      <c r="E256" s="61"/>
      <c r="F256" s="61"/>
      <c r="G256" s="61"/>
      <c r="M256" s="91">
        <f t="shared" si="23"/>
        <v>23.33</v>
      </c>
      <c r="R256">
        <f t="shared" si="18"/>
        <v>23.33</v>
      </c>
      <c r="S256" s="91">
        <f t="shared" si="19"/>
        <v>0</v>
      </c>
    </row>
    <row r="257" spans="1:19" ht="12.75">
      <c r="A257" s="60" t="s">
        <v>210</v>
      </c>
      <c r="B257" s="61"/>
      <c r="C257" s="61"/>
      <c r="D257" s="63">
        <v>621.51</v>
      </c>
      <c r="E257" s="61"/>
      <c r="F257" s="61"/>
      <c r="G257" s="61"/>
      <c r="M257" s="91">
        <f t="shared" si="23"/>
        <v>621.51</v>
      </c>
      <c r="R257">
        <f t="shared" si="18"/>
        <v>621.51</v>
      </c>
      <c r="S257" s="91">
        <f t="shared" si="19"/>
        <v>0</v>
      </c>
    </row>
    <row r="258" spans="1:19" ht="12.75">
      <c r="A258" s="60" t="s">
        <v>211</v>
      </c>
      <c r="B258" s="61"/>
      <c r="C258" s="61"/>
      <c r="D258" s="63">
        <v>161.37</v>
      </c>
      <c r="E258" s="61"/>
      <c r="F258" s="61"/>
      <c r="G258" s="61"/>
      <c r="M258" s="91">
        <f t="shared" si="23"/>
        <v>161.37</v>
      </c>
      <c r="R258">
        <f t="shared" si="18"/>
        <v>161.37</v>
      </c>
      <c r="S258" s="91">
        <f t="shared" si="19"/>
        <v>0</v>
      </c>
    </row>
    <row r="259" spans="1:19" ht="12.75">
      <c r="A259" s="60" t="s">
        <v>127</v>
      </c>
      <c r="B259" s="61"/>
      <c r="C259" s="61"/>
      <c r="D259" s="63">
        <v>16.15</v>
      </c>
      <c r="E259" s="61"/>
      <c r="F259" s="61"/>
      <c r="G259" s="61"/>
      <c r="P259" s="91">
        <f>D259</f>
        <v>16.15</v>
      </c>
      <c r="R259">
        <f t="shared" si="18"/>
        <v>16.15</v>
      </c>
      <c r="S259" s="91">
        <f t="shared" si="19"/>
        <v>0</v>
      </c>
    </row>
    <row r="260" spans="1:19" ht="12.75">
      <c r="A260" s="60" t="s">
        <v>213</v>
      </c>
      <c r="B260" s="61"/>
      <c r="C260" s="61"/>
      <c r="D260" s="63">
        <v>45.27</v>
      </c>
      <c r="E260" s="61"/>
      <c r="F260" s="61"/>
      <c r="G260" s="61"/>
      <c r="M260" s="91">
        <f>D260</f>
        <v>45.27</v>
      </c>
      <c r="R260">
        <f t="shared" si="18"/>
        <v>45.27</v>
      </c>
      <c r="S260" s="91">
        <f t="shared" si="19"/>
        <v>0</v>
      </c>
    </row>
    <row r="261" spans="1:19" ht="12.75">
      <c r="A261" s="60" t="s">
        <v>214</v>
      </c>
      <c r="B261" s="61"/>
      <c r="C261" s="61"/>
      <c r="D261" s="63">
        <v>22.82</v>
      </c>
      <c r="E261" s="61"/>
      <c r="F261" s="61"/>
      <c r="G261" s="61"/>
      <c r="M261" s="91">
        <f>D261</f>
        <v>22.82</v>
      </c>
      <c r="R261">
        <f t="shared" si="18"/>
        <v>22.82</v>
      </c>
      <c r="S261" s="91">
        <f t="shared" si="19"/>
        <v>0</v>
      </c>
    </row>
    <row r="262" spans="1:19" ht="12.75">
      <c r="A262" s="60" t="s">
        <v>215</v>
      </c>
      <c r="B262" s="61"/>
      <c r="C262" s="61"/>
      <c r="D262" s="63">
        <v>41.04</v>
      </c>
      <c r="E262" s="61"/>
      <c r="F262" s="61"/>
      <c r="G262" s="61"/>
      <c r="M262" s="91">
        <f>D262</f>
        <v>41.04</v>
      </c>
      <c r="R262">
        <f t="shared" si="18"/>
        <v>41.04</v>
      </c>
      <c r="S262" s="91">
        <f t="shared" si="19"/>
        <v>0</v>
      </c>
    </row>
    <row r="263" spans="1:19" ht="12.75">
      <c r="A263" s="60" t="s">
        <v>216</v>
      </c>
      <c r="B263" s="61"/>
      <c r="C263" s="61"/>
      <c r="D263" s="63">
        <v>118.98</v>
      </c>
      <c r="E263" s="61"/>
      <c r="F263" s="61"/>
      <c r="G263" s="61"/>
      <c r="M263" s="91">
        <f>D263</f>
        <v>118.98</v>
      </c>
      <c r="R263">
        <f t="shared" si="18"/>
        <v>118.98</v>
      </c>
      <c r="S263" s="91">
        <f t="shared" si="19"/>
        <v>0</v>
      </c>
    </row>
    <row r="264" spans="1:19" ht="24">
      <c r="A264" s="60" t="s">
        <v>217</v>
      </c>
      <c r="B264" s="61"/>
      <c r="C264" s="61"/>
      <c r="D264" s="63">
        <v>40.34</v>
      </c>
      <c r="E264" s="61"/>
      <c r="F264" s="61"/>
      <c r="G264" s="61"/>
      <c r="M264" s="91">
        <f>D264</f>
        <v>40.34</v>
      </c>
      <c r="R264">
        <f t="shared" si="18"/>
        <v>40.34</v>
      </c>
      <c r="S264" s="91">
        <f t="shared" si="19"/>
        <v>0</v>
      </c>
    </row>
    <row r="265" spans="1:19" ht="12.75">
      <c r="A265" s="60" t="s">
        <v>218</v>
      </c>
      <c r="B265" s="61"/>
      <c r="C265" s="61"/>
      <c r="D265" s="62">
        <v>294542.64</v>
      </c>
      <c r="E265" s="61"/>
      <c r="F265" s="61"/>
      <c r="G265" s="61"/>
      <c r="J265" s="55">
        <f>D265</f>
        <v>294542.64</v>
      </c>
      <c r="R265">
        <f aca="true" t="shared" si="24" ref="R265:R328">SUM(H265:Q265)</f>
        <v>294542.64</v>
      </c>
      <c r="S265" s="91">
        <f aca="true" t="shared" si="25" ref="S265:S328">D265-R265</f>
        <v>0</v>
      </c>
    </row>
    <row r="266" spans="1:19" ht="12.75">
      <c r="A266" s="60" t="s">
        <v>219</v>
      </c>
      <c r="B266" s="61"/>
      <c r="C266" s="61"/>
      <c r="D266" s="63">
        <v>579.58</v>
      </c>
      <c r="E266" s="61"/>
      <c r="F266" s="61"/>
      <c r="G266" s="61"/>
      <c r="M266" s="91">
        <f aca="true" t="shared" si="26" ref="M266:M278">D266</f>
        <v>579.58</v>
      </c>
      <c r="R266">
        <f t="shared" si="24"/>
        <v>579.58</v>
      </c>
      <c r="S266" s="91">
        <f t="shared" si="25"/>
        <v>0</v>
      </c>
    </row>
    <row r="267" spans="1:19" ht="12.75">
      <c r="A267" s="60" t="s">
        <v>221</v>
      </c>
      <c r="B267" s="61"/>
      <c r="C267" s="61"/>
      <c r="D267" s="63">
        <v>85.2</v>
      </c>
      <c r="E267" s="61"/>
      <c r="F267" s="61"/>
      <c r="G267" s="61"/>
      <c r="M267" s="91">
        <f t="shared" si="26"/>
        <v>85.2</v>
      </c>
      <c r="R267">
        <f t="shared" si="24"/>
        <v>85.2</v>
      </c>
      <c r="S267" s="91">
        <f t="shared" si="25"/>
        <v>0</v>
      </c>
    </row>
    <row r="268" spans="1:19" ht="12.75">
      <c r="A268" s="60" t="s">
        <v>222</v>
      </c>
      <c r="B268" s="61"/>
      <c r="C268" s="61"/>
      <c r="D268" s="63">
        <v>2.38</v>
      </c>
      <c r="E268" s="61"/>
      <c r="F268" s="61"/>
      <c r="G268" s="61"/>
      <c r="M268" s="91">
        <f t="shared" si="26"/>
        <v>2.38</v>
      </c>
      <c r="R268">
        <f t="shared" si="24"/>
        <v>2.38</v>
      </c>
      <c r="S268" s="91">
        <f t="shared" si="25"/>
        <v>0</v>
      </c>
    </row>
    <row r="269" spans="1:19" ht="12.75">
      <c r="A269" s="60" t="s">
        <v>223</v>
      </c>
      <c r="B269" s="61"/>
      <c r="C269" s="61"/>
      <c r="D269" s="63">
        <v>121.15</v>
      </c>
      <c r="E269" s="61"/>
      <c r="F269" s="61"/>
      <c r="G269" s="61"/>
      <c r="M269" s="91">
        <f t="shared" si="26"/>
        <v>121.15</v>
      </c>
      <c r="R269">
        <f t="shared" si="24"/>
        <v>121.15</v>
      </c>
      <c r="S269" s="91">
        <f t="shared" si="25"/>
        <v>0</v>
      </c>
    </row>
    <row r="270" spans="1:19" ht="12.75">
      <c r="A270" s="60" t="s">
        <v>224</v>
      </c>
      <c r="B270" s="61"/>
      <c r="C270" s="61"/>
      <c r="D270" s="63">
        <v>6.41</v>
      </c>
      <c r="E270" s="61"/>
      <c r="F270" s="61"/>
      <c r="G270" s="61"/>
      <c r="M270" s="91">
        <f t="shared" si="26"/>
        <v>6.41</v>
      </c>
      <c r="R270">
        <f t="shared" si="24"/>
        <v>6.41</v>
      </c>
      <c r="S270" s="91">
        <f t="shared" si="25"/>
        <v>0</v>
      </c>
    </row>
    <row r="271" spans="1:19" ht="12.75">
      <c r="A271" s="60" t="s">
        <v>225</v>
      </c>
      <c r="B271" s="61"/>
      <c r="C271" s="61"/>
      <c r="D271" s="62">
        <v>5976.6</v>
      </c>
      <c r="E271" s="61"/>
      <c r="F271" s="61"/>
      <c r="G271" s="61"/>
      <c r="M271" s="91">
        <f t="shared" si="26"/>
        <v>5976.6</v>
      </c>
      <c r="R271">
        <f t="shared" si="24"/>
        <v>5976.6</v>
      </c>
      <c r="S271" s="91">
        <f t="shared" si="25"/>
        <v>0</v>
      </c>
    </row>
    <row r="272" spans="1:19" ht="24">
      <c r="A272" s="60" t="s">
        <v>283</v>
      </c>
      <c r="B272" s="61"/>
      <c r="C272" s="61"/>
      <c r="D272" s="62">
        <v>28290</v>
      </c>
      <c r="E272" s="61"/>
      <c r="F272" s="61"/>
      <c r="G272" s="61"/>
      <c r="M272" s="91">
        <f t="shared" si="26"/>
        <v>28290</v>
      </c>
      <c r="R272">
        <f t="shared" si="24"/>
        <v>28290</v>
      </c>
      <c r="S272" s="91">
        <f t="shared" si="25"/>
        <v>0</v>
      </c>
    </row>
    <row r="273" spans="1:19" ht="24">
      <c r="A273" s="60" t="s">
        <v>226</v>
      </c>
      <c r="B273" s="61"/>
      <c r="C273" s="61"/>
      <c r="D273" s="63">
        <v>12.76</v>
      </c>
      <c r="E273" s="61"/>
      <c r="F273" s="61"/>
      <c r="G273" s="61"/>
      <c r="M273" s="91">
        <f t="shared" si="26"/>
        <v>12.76</v>
      </c>
      <c r="R273">
        <f t="shared" si="24"/>
        <v>12.76</v>
      </c>
      <c r="S273" s="91">
        <f t="shared" si="25"/>
        <v>0</v>
      </c>
    </row>
    <row r="274" spans="1:19" ht="12.75">
      <c r="A274" s="60" t="s">
        <v>246</v>
      </c>
      <c r="B274" s="61"/>
      <c r="C274" s="61"/>
      <c r="D274" s="63">
        <v>213.1</v>
      </c>
      <c r="E274" s="61"/>
      <c r="F274" s="61"/>
      <c r="G274" s="61"/>
      <c r="M274" s="91">
        <f t="shared" si="26"/>
        <v>213.1</v>
      </c>
      <c r="R274">
        <f t="shared" si="24"/>
        <v>213.1</v>
      </c>
      <c r="S274" s="91">
        <f t="shared" si="25"/>
        <v>0</v>
      </c>
    </row>
    <row r="275" spans="1:19" ht="12.75">
      <c r="A275" s="60" t="s">
        <v>247</v>
      </c>
      <c r="B275" s="61"/>
      <c r="C275" s="61"/>
      <c r="D275" s="63">
        <v>11.12</v>
      </c>
      <c r="E275" s="61"/>
      <c r="F275" s="61"/>
      <c r="G275" s="61"/>
      <c r="M275" s="91">
        <f t="shared" si="26"/>
        <v>11.12</v>
      </c>
      <c r="R275">
        <f t="shared" si="24"/>
        <v>11.12</v>
      </c>
      <c r="S275" s="91">
        <f t="shared" si="25"/>
        <v>0</v>
      </c>
    </row>
    <row r="276" spans="1:19" ht="12.75">
      <c r="A276" s="60" t="s">
        <v>248</v>
      </c>
      <c r="B276" s="61"/>
      <c r="C276" s="61"/>
      <c r="D276" s="63">
        <v>72.6</v>
      </c>
      <c r="E276" s="61"/>
      <c r="F276" s="61"/>
      <c r="G276" s="61"/>
      <c r="M276" s="91">
        <f t="shared" si="26"/>
        <v>72.6</v>
      </c>
      <c r="R276">
        <f t="shared" si="24"/>
        <v>72.6</v>
      </c>
      <c r="S276" s="91">
        <f t="shared" si="25"/>
        <v>0</v>
      </c>
    </row>
    <row r="277" spans="1:19" ht="12.75">
      <c r="A277" s="60" t="s">
        <v>249</v>
      </c>
      <c r="B277" s="61"/>
      <c r="C277" s="61"/>
      <c r="D277" s="63">
        <v>6.05</v>
      </c>
      <c r="E277" s="61"/>
      <c r="F277" s="61"/>
      <c r="G277" s="61"/>
      <c r="M277" s="91">
        <f t="shared" si="26"/>
        <v>6.05</v>
      </c>
      <c r="R277">
        <f t="shared" si="24"/>
        <v>6.05</v>
      </c>
      <c r="S277" s="91">
        <f t="shared" si="25"/>
        <v>0</v>
      </c>
    </row>
    <row r="278" spans="1:19" ht="12.75">
      <c r="A278" s="60" t="s">
        <v>251</v>
      </c>
      <c r="B278" s="61"/>
      <c r="C278" s="61"/>
      <c r="D278" s="63">
        <v>2.03</v>
      </c>
      <c r="E278" s="61"/>
      <c r="F278" s="61"/>
      <c r="G278" s="61"/>
      <c r="M278" s="91">
        <f t="shared" si="26"/>
        <v>2.03</v>
      </c>
      <c r="R278">
        <f t="shared" si="24"/>
        <v>2.03</v>
      </c>
      <c r="S278" s="91">
        <f t="shared" si="25"/>
        <v>0</v>
      </c>
    </row>
    <row r="279" spans="1:19" ht="24">
      <c r="A279" s="60" t="s">
        <v>265</v>
      </c>
      <c r="B279" s="61"/>
      <c r="C279" s="61"/>
      <c r="D279" s="63">
        <v>147.89</v>
      </c>
      <c r="E279" s="61"/>
      <c r="F279" s="61"/>
      <c r="G279" s="61"/>
      <c r="N279" s="91">
        <f>D279</f>
        <v>147.89</v>
      </c>
      <c r="R279">
        <f t="shared" si="24"/>
        <v>147.89</v>
      </c>
      <c r="S279" s="91">
        <f t="shared" si="25"/>
        <v>0</v>
      </c>
    </row>
    <row r="280" spans="1:19" ht="12.75">
      <c r="A280" s="60" t="s">
        <v>266</v>
      </c>
      <c r="B280" s="61"/>
      <c r="C280" s="61"/>
      <c r="D280" s="63">
        <v>39.22</v>
      </c>
      <c r="E280" s="61"/>
      <c r="F280" s="61"/>
      <c r="G280" s="61"/>
      <c r="H280" s="91">
        <f>D280</f>
        <v>39.22</v>
      </c>
      <c r="R280">
        <f t="shared" si="24"/>
        <v>39.22</v>
      </c>
      <c r="S280" s="91">
        <f t="shared" si="25"/>
        <v>0</v>
      </c>
    </row>
    <row r="281" spans="1:19" ht="12.75">
      <c r="A281" s="60" t="s">
        <v>267</v>
      </c>
      <c r="B281" s="61"/>
      <c r="C281" s="61"/>
      <c r="D281" s="62">
        <v>45359.55</v>
      </c>
      <c r="E281" s="61"/>
      <c r="F281" s="61"/>
      <c r="G281" s="61"/>
      <c r="K281" s="55">
        <f>D281</f>
        <v>45359.55</v>
      </c>
      <c r="R281">
        <f t="shared" si="24"/>
        <v>45359.55</v>
      </c>
      <c r="S281" s="91">
        <f t="shared" si="25"/>
        <v>0</v>
      </c>
    </row>
    <row r="282" spans="1:19" ht="12.75">
      <c r="A282" s="60" t="s">
        <v>268</v>
      </c>
      <c r="B282" s="61"/>
      <c r="C282" s="61"/>
      <c r="D282" s="63">
        <v>16.28</v>
      </c>
      <c r="E282" s="61"/>
      <c r="F282" s="61"/>
      <c r="G282" s="61"/>
      <c r="H282" s="91">
        <f>D282</f>
        <v>16.28</v>
      </c>
      <c r="R282">
        <f t="shared" si="24"/>
        <v>16.28</v>
      </c>
      <c r="S282" s="91">
        <f t="shared" si="25"/>
        <v>0</v>
      </c>
    </row>
    <row r="283" spans="1:19" ht="12.75">
      <c r="A283" s="60" t="s">
        <v>120</v>
      </c>
      <c r="B283" s="61"/>
      <c r="C283" s="61"/>
      <c r="D283" s="62">
        <v>1721.62</v>
      </c>
      <c r="E283" s="61"/>
      <c r="F283" s="61"/>
      <c r="G283" s="61"/>
      <c r="M283" s="91">
        <f>D283</f>
        <v>1721.62</v>
      </c>
      <c r="R283">
        <f t="shared" si="24"/>
        <v>1721.62</v>
      </c>
      <c r="S283" s="91">
        <f t="shared" si="25"/>
        <v>0</v>
      </c>
    </row>
    <row r="284" spans="1:19" ht="12.75">
      <c r="A284" s="60" t="s">
        <v>270</v>
      </c>
      <c r="B284" s="61"/>
      <c r="C284" s="61"/>
      <c r="D284" s="63">
        <v>2.22</v>
      </c>
      <c r="E284" s="61"/>
      <c r="F284" s="61"/>
      <c r="G284" s="61"/>
      <c r="M284" s="91">
        <f>D284</f>
        <v>2.22</v>
      </c>
      <c r="R284">
        <f t="shared" si="24"/>
        <v>2.22</v>
      </c>
      <c r="S284" s="91">
        <f t="shared" si="25"/>
        <v>0</v>
      </c>
    </row>
    <row r="285" spans="1:19" ht="12.75">
      <c r="A285" s="60" t="s">
        <v>126</v>
      </c>
      <c r="B285" s="61"/>
      <c r="C285" s="61"/>
      <c r="D285" s="63">
        <v>18.11</v>
      </c>
      <c r="E285" s="61"/>
      <c r="F285" s="61"/>
      <c r="G285" s="61"/>
      <c r="P285" s="91">
        <f>D285</f>
        <v>18.11</v>
      </c>
      <c r="R285">
        <f t="shared" si="24"/>
        <v>18.11</v>
      </c>
      <c r="S285" s="91">
        <f t="shared" si="25"/>
        <v>0</v>
      </c>
    </row>
    <row r="286" spans="1:19" ht="12.75">
      <c r="A286" s="60" t="s">
        <v>272</v>
      </c>
      <c r="B286" s="61"/>
      <c r="C286" s="61"/>
      <c r="D286" s="63">
        <v>277.37</v>
      </c>
      <c r="E286" s="61"/>
      <c r="F286" s="61"/>
      <c r="G286" s="61"/>
      <c r="M286" s="91">
        <f aca="true" t="shared" si="27" ref="M286:M294">D286</f>
        <v>277.37</v>
      </c>
      <c r="R286">
        <f t="shared" si="24"/>
        <v>277.37</v>
      </c>
      <c r="S286" s="91">
        <f t="shared" si="25"/>
        <v>0</v>
      </c>
    </row>
    <row r="287" spans="1:19" ht="12.75">
      <c r="A287" s="60" t="s">
        <v>273</v>
      </c>
      <c r="B287" s="61"/>
      <c r="C287" s="61"/>
      <c r="D287" s="63">
        <v>393.21</v>
      </c>
      <c r="E287" s="61"/>
      <c r="F287" s="61"/>
      <c r="G287" s="61"/>
      <c r="M287" s="91">
        <f t="shared" si="27"/>
        <v>393.21</v>
      </c>
      <c r="R287">
        <f t="shared" si="24"/>
        <v>393.21</v>
      </c>
      <c r="S287" s="91">
        <f t="shared" si="25"/>
        <v>0</v>
      </c>
    </row>
    <row r="288" spans="1:19" ht="12.75">
      <c r="A288" s="60" t="s">
        <v>274</v>
      </c>
      <c r="B288" s="61"/>
      <c r="C288" s="61"/>
      <c r="D288" s="63">
        <v>83.75</v>
      </c>
      <c r="E288" s="61"/>
      <c r="F288" s="61"/>
      <c r="G288" s="61"/>
      <c r="M288" s="91">
        <f t="shared" si="27"/>
        <v>83.75</v>
      </c>
      <c r="R288">
        <f t="shared" si="24"/>
        <v>83.75</v>
      </c>
      <c r="S288" s="91">
        <f t="shared" si="25"/>
        <v>0</v>
      </c>
    </row>
    <row r="289" spans="1:19" ht="24">
      <c r="A289" s="60" t="s">
        <v>275</v>
      </c>
      <c r="B289" s="61"/>
      <c r="C289" s="61"/>
      <c r="D289" s="63">
        <v>6.44</v>
      </c>
      <c r="E289" s="61"/>
      <c r="F289" s="61"/>
      <c r="G289" s="61"/>
      <c r="M289" s="91">
        <f t="shared" si="27"/>
        <v>6.44</v>
      </c>
      <c r="R289">
        <f t="shared" si="24"/>
        <v>6.44</v>
      </c>
      <c r="S289" s="91">
        <f t="shared" si="25"/>
        <v>0</v>
      </c>
    </row>
    <row r="290" spans="1:19" ht="24">
      <c r="A290" s="60" t="s">
        <v>276</v>
      </c>
      <c r="B290" s="61"/>
      <c r="C290" s="61"/>
      <c r="D290" s="63">
        <v>30.34</v>
      </c>
      <c r="E290" s="61"/>
      <c r="F290" s="61"/>
      <c r="G290" s="61"/>
      <c r="M290" s="91">
        <f t="shared" si="27"/>
        <v>30.34</v>
      </c>
      <c r="R290">
        <f t="shared" si="24"/>
        <v>30.34</v>
      </c>
      <c r="S290" s="91">
        <f t="shared" si="25"/>
        <v>0</v>
      </c>
    </row>
    <row r="291" spans="1:19" ht="24">
      <c r="A291" s="60" t="s">
        <v>277</v>
      </c>
      <c r="B291" s="61"/>
      <c r="C291" s="61"/>
      <c r="D291" s="63">
        <v>12.18</v>
      </c>
      <c r="E291" s="61"/>
      <c r="F291" s="61"/>
      <c r="G291" s="61"/>
      <c r="M291" s="91">
        <f t="shared" si="27"/>
        <v>12.18</v>
      </c>
      <c r="R291">
        <f t="shared" si="24"/>
        <v>12.18</v>
      </c>
      <c r="S291" s="91">
        <f t="shared" si="25"/>
        <v>0</v>
      </c>
    </row>
    <row r="292" spans="1:19" ht="36">
      <c r="A292" s="60" t="s">
        <v>278</v>
      </c>
      <c r="B292" s="61"/>
      <c r="C292" s="61"/>
      <c r="D292" s="63">
        <v>110.98</v>
      </c>
      <c r="E292" s="61"/>
      <c r="F292" s="61"/>
      <c r="G292" s="61"/>
      <c r="M292" s="91">
        <f t="shared" si="27"/>
        <v>110.98</v>
      </c>
      <c r="R292">
        <f t="shared" si="24"/>
        <v>110.98</v>
      </c>
      <c r="S292" s="91">
        <f t="shared" si="25"/>
        <v>0</v>
      </c>
    </row>
    <row r="293" spans="1:19" ht="12.75">
      <c r="A293" s="60" t="s">
        <v>279</v>
      </c>
      <c r="B293" s="61"/>
      <c r="C293" s="61"/>
      <c r="D293" s="63">
        <v>135.03</v>
      </c>
      <c r="E293" s="61"/>
      <c r="F293" s="61"/>
      <c r="G293" s="61"/>
      <c r="M293" s="91">
        <f t="shared" si="27"/>
        <v>135.03</v>
      </c>
      <c r="R293">
        <f t="shared" si="24"/>
        <v>135.03</v>
      </c>
      <c r="S293" s="91">
        <f t="shared" si="25"/>
        <v>0</v>
      </c>
    </row>
    <row r="294" spans="1:19" ht="12.75">
      <c r="A294" s="60" t="s">
        <v>280</v>
      </c>
      <c r="B294" s="61"/>
      <c r="C294" s="61"/>
      <c r="D294" s="63">
        <v>11.03</v>
      </c>
      <c r="E294" s="61"/>
      <c r="F294" s="61"/>
      <c r="G294" s="61"/>
      <c r="M294" s="91">
        <f t="shared" si="27"/>
        <v>11.03</v>
      </c>
      <c r="R294">
        <f t="shared" si="24"/>
        <v>11.03</v>
      </c>
      <c r="S294" s="91">
        <f t="shared" si="25"/>
        <v>0</v>
      </c>
    </row>
    <row r="295" spans="1:19" ht="12.75">
      <c r="A295" s="60" t="s">
        <v>281</v>
      </c>
      <c r="B295" s="61"/>
      <c r="C295" s="61"/>
      <c r="D295" s="63">
        <v>302.02</v>
      </c>
      <c r="E295" s="61"/>
      <c r="F295" s="61"/>
      <c r="G295" s="61"/>
      <c r="H295" s="91">
        <f>D295</f>
        <v>302.02</v>
      </c>
      <c r="R295">
        <f t="shared" si="24"/>
        <v>302.02</v>
      </c>
      <c r="S295" s="91">
        <f t="shared" si="25"/>
        <v>0</v>
      </c>
    </row>
    <row r="296" spans="1:19" ht="12.75">
      <c r="A296" s="60" t="s">
        <v>282</v>
      </c>
      <c r="B296" s="61"/>
      <c r="C296" s="61"/>
      <c r="D296" s="63">
        <v>702.28</v>
      </c>
      <c r="E296" s="61"/>
      <c r="F296" s="61"/>
      <c r="G296" s="61"/>
      <c r="I296" s="91">
        <f>D296</f>
        <v>702.28</v>
      </c>
      <c r="R296">
        <f t="shared" si="24"/>
        <v>702.28</v>
      </c>
      <c r="S296" s="91">
        <f t="shared" si="25"/>
        <v>0</v>
      </c>
    </row>
    <row r="297" spans="1:19" ht="12.75">
      <c r="A297" s="57" t="s">
        <v>23</v>
      </c>
      <c r="B297" s="58"/>
      <c r="C297" s="58"/>
      <c r="D297" s="59">
        <v>15797.95</v>
      </c>
      <c r="E297" s="59">
        <v>15797.95</v>
      </c>
      <c r="F297" s="58"/>
      <c r="G297" s="58"/>
      <c r="R297">
        <f t="shared" si="24"/>
        <v>0</v>
      </c>
      <c r="S297" s="91">
        <f t="shared" si="25"/>
        <v>15797.95</v>
      </c>
    </row>
    <row r="298" spans="1:19" ht="12.75">
      <c r="A298" s="60" t="s">
        <v>190</v>
      </c>
      <c r="B298" s="61"/>
      <c r="C298" s="61"/>
      <c r="D298" s="61"/>
      <c r="E298" s="62">
        <v>15797.95</v>
      </c>
      <c r="F298" s="61"/>
      <c r="G298" s="61"/>
      <c r="R298">
        <f t="shared" si="24"/>
        <v>0</v>
      </c>
      <c r="S298" s="91">
        <f t="shared" si="25"/>
        <v>0</v>
      </c>
    </row>
    <row r="299" spans="1:19" ht="24">
      <c r="A299" s="60" t="s">
        <v>191</v>
      </c>
      <c r="B299" s="61"/>
      <c r="C299" s="61"/>
      <c r="D299" s="63">
        <v>1.98</v>
      </c>
      <c r="E299" s="61"/>
      <c r="F299" s="61"/>
      <c r="G299" s="61"/>
      <c r="M299" s="91">
        <f aca="true" t="shared" si="28" ref="M299:M304">D299</f>
        <v>1.98</v>
      </c>
      <c r="R299">
        <f t="shared" si="24"/>
        <v>1.98</v>
      </c>
      <c r="S299" s="91">
        <f t="shared" si="25"/>
        <v>0</v>
      </c>
    </row>
    <row r="300" spans="1:19" ht="12.75">
      <c r="A300" s="60" t="s">
        <v>192</v>
      </c>
      <c r="B300" s="61"/>
      <c r="C300" s="61"/>
      <c r="D300" s="63">
        <v>0.13</v>
      </c>
      <c r="E300" s="61"/>
      <c r="F300" s="61"/>
      <c r="G300" s="61"/>
      <c r="M300" s="91">
        <f t="shared" si="28"/>
        <v>0.13</v>
      </c>
      <c r="R300">
        <f t="shared" si="24"/>
        <v>0.13</v>
      </c>
      <c r="S300" s="91">
        <f t="shared" si="25"/>
        <v>0</v>
      </c>
    </row>
    <row r="301" spans="1:19" ht="12.75">
      <c r="A301" s="60" t="s">
        <v>193</v>
      </c>
      <c r="B301" s="61"/>
      <c r="C301" s="61"/>
      <c r="D301" s="63">
        <v>0.28</v>
      </c>
      <c r="E301" s="61"/>
      <c r="F301" s="61"/>
      <c r="G301" s="61"/>
      <c r="M301" s="91">
        <f t="shared" si="28"/>
        <v>0.28</v>
      </c>
      <c r="R301">
        <f t="shared" si="24"/>
        <v>0.28</v>
      </c>
      <c r="S301" s="91">
        <f t="shared" si="25"/>
        <v>0</v>
      </c>
    </row>
    <row r="302" spans="1:19" ht="24">
      <c r="A302" s="60" t="s">
        <v>194</v>
      </c>
      <c r="B302" s="61"/>
      <c r="C302" s="61"/>
      <c r="D302" s="63">
        <v>1.58</v>
      </c>
      <c r="E302" s="61"/>
      <c r="F302" s="61"/>
      <c r="G302" s="61"/>
      <c r="M302" s="91">
        <f t="shared" si="28"/>
        <v>1.58</v>
      </c>
      <c r="R302">
        <f t="shared" si="24"/>
        <v>1.58</v>
      </c>
      <c r="S302" s="91">
        <f t="shared" si="25"/>
        <v>0</v>
      </c>
    </row>
    <row r="303" spans="1:19" ht="24">
      <c r="A303" s="60" t="s">
        <v>195</v>
      </c>
      <c r="B303" s="61"/>
      <c r="C303" s="61"/>
      <c r="D303" s="63">
        <v>0.73</v>
      </c>
      <c r="E303" s="61"/>
      <c r="F303" s="61"/>
      <c r="G303" s="61"/>
      <c r="M303" s="91">
        <f t="shared" si="28"/>
        <v>0.73</v>
      </c>
      <c r="R303">
        <f t="shared" si="24"/>
        <v>0.73</v>
      </c>
      <c r="S303" s="91">
        <f t="shared" si="25"/>
        <v>0</v>
      </c>
    </row>
    <row r="304" spans="1:19" ht="12.75">
      <c r="A304" s="60" t="s">
        <v>196</v>
      </c>
      <c r="B304" s="61"/>
      <c r="C304" s="61"/>
      <c r="D304" s="63">
        <v>0.19</v>
      </c>
      <c r="E304" s="61"/>
      <c r="F304" s="61"/>
      <c r="G304" s="61"/>
      <c r="M304" s="91">
        <f t="shared" si="28"/>
        <v>0.19</v>
      </c>
      <c r="R304">
        <f t="shared" si="24"/>
        <v>0.19</v>
      </c>
      <c r="S304" s="91">
        <f t="shared" si="25"/>
        <v>0</v>
      </c>
    </row>
    <row r="305" spans="1:19" ht="12.75">
      <c r="A305" s="60" t="s">
        <v>197</v>
      </c>
      <c r="B305" s="61"/>
      <c r="C305" s="61"/>
      <c r="D305" s="63">
        <v>37.17</v>
      </c>
      <c r="E305" s="61"/>
      <c r="F305" s="61"/>
      <c r="G305" s="61"/>
      <c r="L305" s="91">
        <f>D305</f>
        <v>37.17</v>
      </c>
      <c r="R305">
        <f t="shared" si="24"/>
        <v>37.17</v>
      </c>
      <c r="S305" s="91">
        <f t="shared" si="25"/>
        <v>0</v>
      </c>
    </row>
    <row r="306" spans="1:19" ht="12.75">
      <c r="A306" s="60" t="s">
        <v>198</v>
      </c>
      <c r="B306" s="61"/>
      <c r="C306" s="61"/>
      <c r="D306" s="63">
        <v>1.5</v>
      </c>
      <c r="E306" s="61"/>
      <c r="F306" s="61"/>
      <c r="G306" s="61"/>
      <c r="M306" s="91">
        <f>D306</f>
        <v>1.5</v>
      </c>
      <c r="R306">
        <f t="shared" si="24"/>
        <v>1.5</v>
      </c>
      <c r="S306" s="91">
        <f t="shared" si="25"/>
        <v>0</v>
      </c>
    </row>
    <row r="307" spans="1:19" ht="12.75">
      <c r="A307" s="60" t="s">
        <v>199</v>
      </c>
      <c r="B307" s="61"/>
      <c r="C307" s="61"/>
      <c r="D307" s="63">
        <v>8.48</v>
      </c>
      <c r="E307" s="61"/>
      <c r="F307" s="61"/>
      <c r="G307" s="61"/>
      <c r="O307" s="91">
        <f>D307</f>
        <v>8.48</v>
      </c>
      <c r="R307">
        <f t="shared" si="24"/>
        <v>8.48</v>
      </c>
      <c r="S307" s="91">
        <f t="shared" si="25"/>
        <v>0</v>
      </c>
    </row>
    <row r="308" spans="1:19" ht="12.75">
      <c r="A308" s="60" t="s">
        <v>201</v>
      </c>
      <c r="B308" s="61"/>
      <c r="C308" s="61"/>
      <c r="D308" s="63">
        <v>0.6</v>
      </c>
      <c r="E308" s="61"/>
      <c r="F308" s="61"/>
      <c r="G308" s="61"/>
      <c r="M308" s="91">
        <f>D308</f>
        <v>0.6</v>
      </c>
      <c r="R308">
        <f t="shared" si="24"/>
        <v>0.6</v>
      </c>
      <c r="S308" s="91">
        <f t="shared" si="25"/>
        <v>0</v>
      </c>
    </row>
    <row r="309" spans="1:19" ht="12.75">
      <c r="A309" s="60" t="s">
        <v>202</v>
      </c>
      <c r="B309" s="61"/>
      <c r="C309" s="61"/>
      <c r="D309" s="63">
        <v>3.6</v>
      </c>
      <c r="E309" s="61"/>
      <c r="F309" s="61"/>
      <c r="G309" s="61"/>
      <c r="M309" s="91">
        <f>D309</f>
        <v>3.6</v>
      </c>
      <c r="R309">
        <f t="shared" si="24"/>
        <v>3.6</v>
      </c>
      <c r="S309" s="91">
        <f t="shared" si="25"/>
        <v>0</v>
      </c>
    </row>
    <row r="310" spans="1:19" ht="12.75">
      <c r="A310" s="60" t="s">
        <v>47</v>
      </c>
      <c r="B310" s="61"/>
      <c r="C310" s="61"/>
      <c r="D310" s="63">
        <v>704.55</v>
      </c>
      <c r="E310" s="61"/>
      <c r="F310" s="61"/>
      <c r="G310" s="61"/>
      <c r="H310" s="91">
        <f>D310</f>
        <v>704.55</v>
      </c>
      <c r="R310">
        <f t="shared" si="24"/>
        <v>704.55</v>
      </c>
      <c r="S310" s="91">
        <f t="shared" si="25"/>
        <v>0</v>
      </c>
    </row>
    <row r="311" spans="1:19" ht="24">
      <c r="A311" s="60" t="s">
        <v>203</v>
      </c>
      <c r="B311" s="61"/>
      <c r="C311" s="61"/>
      <c r="D311" s="63">
        <v>15.24</v>
      </c>
      <c r="E311" s="61"/>
      <c r="F311" s="61"/>
      <c r="G311" s="61"/>
      <c r="M311" s="91">
        <f>D311</f>
        <v>15.24</v>
      </c>
      <c r="R311">
        <f t="shared" si="24"/>
        <v>15.24</v>
      </c>
      <c r="S311" s="91">
        <f t="shared" si="25"/>
        <v>0</v>
      </c>
    </row>
    <row r="312" spans="1:19" ht="12.75">
      <c r="A312" s="60" t="s">
        <v>204</v>
      </c>
      <c r="B312" s="61"/>
      <c r="C312" s="61"/>
      <c r="D312" s="63">
        <v>0.38</v>
      </c>
      <c r="E312" s="61"/>
      <c r="F312" s="61"/>
      <c r="G312" s="61"/>
      <c r="M312" s="91">
        <f>D312</f>
        <v>0.38</v>
      </c>
      <c r="R312">
        <f t="shared" si="24"/>
        <v>0.38</v>
      </c>
      <c r="S312" s="91">
        <f t="shared" si="25"/>
        <v>0</v>
      </c>
    </row>
    <row r="313" spans="1:19" ht="12.75">
      <c r="A313" s="60" t="s">
        <v>41</v>
      </c>
      <c r="B313" s="61"/>
      <c r="C313" s="61"/>
      <c r="D313" s="63">
        <v>3.56</v>
      </c>
      <c r="E313" s="61"/>
      <c r="F313" s="61"/>
      <c r="G313" s="61"/>
      <c r="H313" s="91">
        <f>D313</f>
        <v>3.56</v>
      </c>
      <c r="R313">
        <f t="shared" si="24"/>
        <v>3.56</v>
      </c>
      <c r="S313" s="91">
        <f t="shared" si="25"/>
        <v>0</v>
      </c>
    </row>
    <row r="314" spans="1:19" ht="12.75">
      <c r="A314" s="60" t="s">
        <v>205</v>
      </c>
      <c r="B314" s="61"/>
      <c r="C314" s="61"/>
      <c r="D314" s="63">
        <v>0.63</v>
      </c>
      <c r="E314" s="61"/>
      <c r="F314" s="61"/>
      <c r="G314" s="61"/>
      <c r="H314" s="91">
        <f>D314</f>
        <v>0.63</v>
      </c>
      <c r="R314">
        <f t="shared" si="24"/>
        <v>0.63</v>
      </c>
      <c r="S314" s="91">
        <f t="shared" si="25"/>
        <v>0</v>
      </c>
    </row>
    <row r="315" spans="1:19" ht="12.75">
      <c r="A315" s="60" t="s">
        <v>206</v>
      </c>
      <c r="B315" s="61"/>
      <c r="C315" s="61"/>
      <c r="D315" s="63">
        <v>6.68</v>
      </c>
      <c r="E315" s="61"/>
      <c r="F315" s="61"/>
      <c r="G315" s="61"/>
      <c r="M315" s="91">
        <f aca="true" t="shared" si="29" ref="M315:M320">D315</f>
        <v>6.68</v>
      </c>
      <c r="R315">
        <f t="shared" si="24"/>
        <v>6.68</v>
      </c>
      <c r="S315" s="91">
        <f t="shared" si="25"/>
        <v>0</v>
      </c>
    </row>
    <row r="316" spans="1:19" ht="12.75">
      <c r="A316" s="60" t="s">
        <v>207</v>
      </c>
      <c r="B316" s="61"/>
      <c r="C316" s="61"/>
      <c r="D316" s="63">
        <v>4.82</v>
      </c>
      <c r="E316" s="61"/>
      <c r="F316" s="61"/>
      <c r="G316" s="61"/>
      <c r="M316" s="91">
        <f t="shared" si="29"/>
        <v>4.82</v>
      </c>
      <c r="R316">
        <f t="shared" si="24"/>
        <v>4.82</v>
      </c>
      <c r="S316" s="91">
        <f t="shared" si="25"/>
        <v>0</v>
      </c>
    </row>
    <row r="317" spans="1:19" ht="12.75">
      <c r="A317" s="60" t="s">
        <v>208</v>
      </c>
      <c r="B317" s="61"/>
      <c r="C317" s="61"/>
      <c r="D317" s="63">
        <v>5.04</v>
      </c>
      <c r="E317" s="61"/>
      <c r="F317" s="61"/>
      <c r="G317" s="61"/>
      <c r="M317" s="91">
        <f t="shared" si="29"/>
        <v>5.04</v>
      </c>
      <c r="R317">
        <f t="shared" si="24"/>
        <v>5.04</v>
      </c>
      <c r="S317" s="91">
        <f t="shared" si="25"/>
        <v>0</v>
      </c>
    </row>
    <row r="318" spans="1:19" ht="12.75">
      <c r="A318" s="60" t="s">
        <v>209</v>
      </c>
      <c r="B318" s="61"/>
      <c r="C318" s="61"/>
      <c r="D318" s="63">
        <v>0.86</v>
      </c>
      <c r="E318" s="61"/>
      <c r="F318" s="61"/>
      <c r="G318" s="61"/>
      <c r="M318" s="91">
        <f t="shared" si="29"/>
        <v>0.86</v>
      </c>
      <c r="R318">
        <f t="shared" si="24"/>
        <v>0.86</v>
      </c>
      <c r="S318" s="91">
        <f t="shared" si="25"/>
        <v>0</v>
      </c>
    </row>
    <row r="319" spans="1:19" ht="12.75">
      <c r="A319" s="60" t="s">
        <v>210</v>
      </c>
      <c r="B319" s="61"/>
      <c r="C319" s="61"/>
      <c r="D319" s="63">
        <v>28.12</v>
      </c>
      <c r="E319" s="61"/>
      <c r="F319" s="61"/>
      <c r="G319" s="61"/>
      <c r="M319" s="91">
        <f t="shared" si="29"/>
        <v>28.12</v>
      </c>
      <c r="R319">
        <f t="shared" si="24"/>
        <v>28.12</v>
      </c>
      <c r="S319" s="91">
        <f t="shared" si="25"/>
        <v>0</v>
      </c>
    </row>
    <row r="320" spans="1:19" ht="12.75">
      <c r="A320" s="60" t="s">
        <v>211</v>
      </c>
      <c r="B320" s="61"/>
      <c r="C320" s="61"/>
      <c r="D320" s="63">
        <v>7.17</v>
      </c>
      <c r="E320" s="61"/>
      <c r="F320" s="61"/>
      <c r="G320" s="61"/>
      <c r="M320" s="91">
        <f t="shared" si="29"/>
        <v>7.17</v>
      </c>
      <c r="R320">
        <f t="shared" si="24"/>
        <v>7.17</v>
      </c>
      <c r="S320" s="91">
        <f t="shared" si="25"/>
        <v>0</v>
      </c>
    </row>
    <row r="321" spans="1:19" ht="12.75">
      <c r="A321" s="60" t="s">
        <v>127</v>
      </c>
      <c r="B321" s="61"/>
      <c r="C321" s="61"/>
      <c r="D321" s="63">
        <v>0.7</v>
      </c>
      <c r="E321" s="61"/>
      <c r="F321" s="61"/>
      <c r="G321" s="61"/>
      <c r="P321" s="91">
        <f>D321</f>
        <v>0.7</v>
      </c>
      <c r="R321">
        <f t="shared" si="24"/>
        <v>0.7</v>
      </c>
      <c r="S321" s="91">
        <f t="shared" si="25"/>
        <v>0</v>
      </c>
    </row>
    <row r="322" spans="1:19" ht="12.75">
      <c r="A322" s="60" t="s">
        <v>213</v>
      </c>
      <c r="B322" s="61"/>
      <c r="C322" s="61"/>
      <c r="D322" s="63">
        <v>2.02</v>
      </c>
      <c r="E322" s="61"/>
      <c r="F322" s="61"/>
      <c r="G322" s="61"/>
      <c r="M322" s="91">
        <f>D322</f>
        <v>2.02</v>
      </c>
      <c r="R322">
        <f t="shared" si="24"/>
        <v>2.02</v>
      </c>
      <c r="S322" s="91">
        <f t="shared" si="25"/>
        <v>0</v>
      </c>
    </row>
    <row r="323" spans="1:19" ht="12.75">
      <c r="A323" s="60" t="s">
        <v>214</v>
      </c>
      <c r="B323" s="61"/>
      <c r="C323" s="61"/>
      <c r="D323" s="63">
        <v>0.97</v>
      </c>
      <c r="E323" s="61"/>
      <c r="F323" s="61"/>
      <c r="G323" s="61"/>
      <c r="M323" s="91">
        <f>D323</f>
        <v>0.97</v>
      </c>
      <c r="R323">
        <f t="shared" si="24"/>
        <v>0.97</v>
      </c>
      <c r="S323" s="91">
        <f t="shared" si="25"/>
        <v>0</v>
      </c>
    </row>
    <row r="324" spans="1:19" ht="12.75">
      <c r="A324" s="60" t="s">
        <v>215</v>
      </c>
      <c r="B324" s="61"/>
      <c r="C324" s="61"/>
      <c r="D324" s="63">
        <v>1.82</v>
      </c>
      <c r="E324" s="61"/>
      <c r="F324" s="61"/>
      <c r="G324" s="61"/>
      <c r="M324" s="91">
        <f>D324</f>
        <v>1.82</v>
      </c>
      <c r="R324">
        <f t="shared" si="24"/>
        <v>1.82</v>
      </c>
      <c r="S324" s="91">
        <f t="shared" si="25"/>
        <v>0</v>
      </c>
    </row>
    <row r="325" spans="1:19" ht="12.75">
      <c r="A325" s="60" t="s">
        <v>216</v>
      </c>
      <c r="B325" s="61"/>
      <c r="C325" s="61"/>
      <c r="D325" s="63">
        <v>5.19</v>
      </c>
      <c r="E325" s="61"/>
      <c r="F325" s="61"/>
      <c r="G325" s="61"/>
      <c r="M325" s="91">
        <f>D325</f>
        <v>5.19</v>
      </c>
      <c r="R325">
        <f t="shared" si="24"/>
        <v>5.19</v>
      </c>
      <c r="S325" s="91">
        <f t="shared" si="25"/>
        <v>0</v>
      </c>
    </row>
    <row r="326" spans="1:19" ht="24">
      <c r="A326" s="60" t="s">
        <v>217</v>
      </c>
      <c r="B326" s="61"/>
      <c r="C326" s="61"/>
      <c r="D326" s="63">
        <v>1.49</v>
      </c>
      <c r="E326" s="61"/>
      <c r="F326" s="61"/>
      <c r="G326" s="61"/>
      <c r="M326" s="91">
        <f>D326</f>
        <v>1.49</v>
      </c>
      <c r="R326">
        <f t="shared" si="24"/>
        <v>1.49</v>
      </c>
      <c r="S326" s="91">
        <f t="shared" si="25"/>
        <v>0</v>
      </c>
    </row>
    <row r="327" spans="1:19" ht="12.75">
      <c r="A327" s="60" t="s">
        <v>218</v>
      </c>
      <c r="B327" s="61"/>
      <c r="C327" s="61"/>
      <c r="D327" s="62">
        <v>12761.99</v>
      </c>
      <c r="E327" s="61"/>
      <c r="F327" s="61"/>
      <c r="G327" s="61"/>
      <c r="J327" s="55">
        <f>D327</f>
        <v>12761.99</v>
      </c>
      <c r="R327">
        <f t="shared" si="24"/>
        <v>12761.99</v>
      </c>
      <c r="S327" s="91">
        <f t="shared" si="25"/>
        <v>0</v>
      </c>
    </row>
    <row r="328" spans="1:19" ht="12.75">
      <c r="A328" s="60" t="s">
        <v>219</v>
      </c>
      <c r="B328" s="61"/>
      <c r="C328" s="61"/>
      <c r="D328" s="63">
        <v>24.59</v>
      </c>
      <c r="E328" s="61"/>
      <c r="F328" s="61"/>
      <c r="G328" s="61"/>
      <c r="M328" s="91">
        <f aca="true" t="shared" si="30" ref="M328:M339">D328</f>
        <v>24.59</v>
      </c>
      <c r="R328">
        <f t="shared" si="24"/>
        <v>24.59</v>
      </c>
      <c r="S328" s="91">
        <f t="shared" si="25"/>
        <v>0</v>
      </c>
    </row>
    <row r="329" spans="1:19" ht="12.75">
      <c r="A329" s="60" t="s">
        <v>221</v>
      </c>
      <c r="B329" s="61"/>
      <c r="C329" s="61"/>
      <c r="D329" s="63">
        <v>3.78</v>
      </c>
      <c r="E329" s="61"/>
      <c r="F329" s="61"/>
      <c r="G329" s="61"/>
      <c r="M329" s="91">
        <f t="shared" si="30"/>
        <v>3.78</v>
      </c>
      <c r="R329">
        <f aca="true" t="shared" si="31" ref="R329:R392">SUM(H329:Q329)</f>
        <v>3.78</v>
      </c>
      <c r="S329" s="91">
        <f aca="true" t="shared" si="32" ref="S329:S392">D329-R329</f>
        <v>0</v>
      </c>
    </row>
    <row r="330" spans="1:19" ht="12.75">
      <c r="A330" s="60" t="s">
        <v>222</v>
      </c>
      <c r="B330" s="61"/>
      <c r="C330" s="61"/>
      <c r="D330" s="63">
        <v>0.1</v>
      </c>
      <c r="E330" s="61"/>
      <c r="F330" s="61"/>
      <c r="G330" s="61"/>
      <c r="M330" s="91">
        <f t="shared" si="30"/>
        <v>0.1</v>
      </c>
      <c r="R330">
        <f t="shared" si="31"/>
        <v>0.1</v>
      </c>
      <c r="S330" s="91">
        <f t="shared" si="32"/>
        <v>0</v>
      </c>
    </row>
    <row r="331" spans="1:19" ht="12.75">
      <c r="A331" s="60" t="s">
        <v>223</v>
      </c>
      <c r="B331" s="61"/>
      <c r="C331" s="61"/>
      <c r="D331" s="63">
        <v>5.24</v>
      </c>
      <c r="E331" s="61"/>
      <c r="F331" s="61"/>
      <c r="G331" s="61"/>
      <c r="M331" s="91">
        <f t="shared" si="30"/>
        <v>5.24</v>
      </c>
      <c r="R331">
        <f t="shared" si="31"/>
        <v>5.24</v>
      </c>
      <c r="S331" s="91">
        <f t="shared" si="32"/>
        <v>0</v>
      </c>
    </row>
    <row r="332" spans="1:19" ht="12.75">
      <c r="A332" s="60" t="s">
        <v>224</v>
      </c>
      <c r="B332" s="61"/>
      <c r="C332" s="61"/>
      <c r="D332" s="63">
        <v>0.28</v>
      </c>
      <c r="E332" s="61"/>
      <c r="F332" s="61"/>
      <c r="G332" s="61"/>
      <c r="M332" s="91">
        <f t="shared" si="30"/>
        <v>0.28</v>
      </c>
      <c r="R332">
        <f t="shared" si="31"/>
        <v>0.28</v>
      </c>
      <c r="S332" s="91">
        <f t="shared" si="32"/>
        <v>0</v>
      </c>
    </row>
    <row r="333" spans="1:19" ht="12.75">
      <c r="A333" s="60" t="s">
        <v>225</v>
      </c>
      <c r="B333" s="61"/>
      <c r="C333" s="61"/>
      <c r="D333" s="63">
        <v>10.23</v>
      </c>
      <c r="E333" s="61"/>
      <c r="F333" s="61"/>
      <c r="G333" s="61"/>
      <c r="M333" s="91">
        <f t="shared" si="30"/>
        <v>10.23</v>
      </c>
      <c r="R333">
        <f t="shared" si="31"/>
        <v>10.23</v>
      </c>
      <c r="S333" s="91">
        <f t="shared" si="32"/>
        <v>0</v>
      </c>
    </row>
    <row r="334" spans="1:19" ht="24">
      <c r="A334" s="60" t="s">
        <v>226</v>
      </c>
      <c r="B334" s="61"/>
      <c r="C334" s="61"/>
      <c r="D334" s="63">
        <v>0.62</v>
      </c>
      <c r="E334" s="61"/>
      <c r="F334" s="61"/>
      <c r="G334" s="61"/>
      <c r="M334" s="91">
        <f t="shared" si="30"/>
        <v>0.62</v>
      </c>
      <c r="R334">
        <f t="shared" si="31"/>
        <v>0.62</v>
      </c>
      <c r="S334" s="91">
        <f t="shared" si="32"/>
        <v>0</v>
      </c>
    </row>
    <row r="335" spans="1:19" ht="12.75">
      <c r="A335" s="60" t="s">
        <v>246</v>
      </c>
      <c r="B335" s="61"/>
      <c r="C335" s="61"/>
      <c r="D335" s="63">
        <v>7.88</v>
      </c>
      <c r="E335" s="61"/>
      <c r="F335" s="61"/>
      <c r="G335" s="61"/>
      <c r="M335" s="91">
        <f t="shared" si="30"/>
        <v>7.88</v>
      </c>
      <c r="R335">
        <f t="shared" si="31"/>
        <v>7.88</v>
      </c>
      <c r="S335" s="91">
        <f t="shared" si="32"/>
        <v>0</v>
      </c>
    </row>
    <row r="336" spans="1:19" ht="12.75">
      <c r="A336" s="60" t="s">
        <v>247</v>
      </c>
      <c r="B336" s="61"/>
      <c r="C336" s="61"/>
      <c r="D336" s="63">
        <v>0.49</v>
      </c>
      <c r="E336" s="61"/>
      <c r="F336" s="61"/>
      <c r="G336" s="61"/>
      <c r="M336" s="91">
        <f t="shared" si="30"/>
        <v>0.49</v>
      </c>
      <c r="R336">
        <f t="shared" si="31"/>
        <v>0.49</v>
      </c>
      <c r="S336" s="91">
        <f t="shared" si="32"/>
        <v>0</v>
      </c>
    </row>
    <row r="337" spans="1:19" ht="12.75">
      <c r="A337" s="60" t="s">
        <v>248</v>
      </c>
      <c r="B337" s="61"/>
      <c r="C337" s="61"/>
      <c r="D337" s="63">
        <v>2.83</v>
      </c>
      <c r="E337" s="61"/>
      <c r="F337" s="61"/>
      <c r="G337" s="61"/>
      <c r="M337" s="91">
        <f t="shared" si="30"/>
        <v>2.83</v>
      </c>
      <c r="R337">
        <f t="shared" si="31"/>
        <v>2.83</v>
      </c>
      <c r="S337" s="91">
        <f t="shared" si="32"/>
        <v>0</v>
      </c>
    </row>
    <row r="338" spans="1:19" ht="12.75">
      <c r="A338" s="60" t="s">
        <v>249</v>
      </c>
      <c r="B338" s="61"/>
      <c r="C338" s="61"/>
      <c r="D338" s="63">
        <v>0.27</v>
      </c>
      <c r="E338" s="61"/>
      <c r="F338" s="61"/>
      <c r="G338" s="61"/>
      <c r="M338" s="91">
        <f t="shared" si="30"/>
        <v>0.27</v>
      </c>
      <c r="R338">
        <f t="shared" si="31"/>
        <v>0.27</v>
      </c>
      <c r="S338" s="91">
        <f t="shared" si="32"/>
        <v>0</v>
      </c>
    </row>
    <row r="339" spans="1:19" ht="12.75">
      <c r="A339" s="60" t="s">
        <v>251</v>
      </c>
      <c r="B339" s="61"/>
      <c r="C339" s="61"/>
      <c r="D339" s="63">
        <v>0.09</v>
      </c>
      <c r="E339" s="61"/>
      <c r="F339" s="61"/>
      <c r="G339" s="61"/>
      <c r="M339" s="91">
        <f t="shared" si="30"/>
        <v>0.09</v>
      </c>
      <c r="R339">
        <f t="shared" si="31"/>
        <v>0.09</v>
      </c>
      <c r="S339" s="91">
        <f t="shared" si="32"/>
        <v>0</v>
      </c>
    </row>
    <row r="340" spans="1:19" ht="24">
      <c r="A340" s="60" t="s">
        <v>265</v>
      </c>
      <c r="B340" s="61"/>
      <c r="C340" s="61"/>
      <c r="D340" s="63">
        <v>6.45</v>
      </c>
      <c r="E340" s="61"/>
      <c r="F340" s="61"/>
      <c r="G340" s="61"/>
      <c r="N340" s="91">
        <f>D340</f>
        <v>6.45</v>
      </c>
      <c r="R340">
        <f t="shared" si="31"/>
        <v>6.45</v>
      </c>
      <c r="S340" s="91">
        <f t="shared" si="32"/>
        <v>0</v>
      </c>
    </row>
    <row r="341" spans="1:19" ht="12.75">
      <c r="A341" s="60" t="s">
        <v>266</v>
      </c>
      <c r="B341" s="61"/>
      <c r="C341" s="61"/>
      <c r="D341" s="63">
        <v>1.65</v>
      </c>
      <c r="E341" s="61"/>
      <c r="F341" s="61"/>
      <c r="G341" s="61"/>
      <c r="H341" s="91">
        <f>D341</f>
        <v>1.65</v>
      </c>
      <c r="R341">
        <f t="shared" si="31"/>
        <v>1.65</v>
      </c>
      <c r="S341" s="91">
        <f t="shared" si="32"/>
        <v>0</v>
      </c>
    </row>
    <row r="342" spans="1:19" ht="12.75">
      <c r="A342" s="60" t="s">
        <v>267</v>
      </c>
      <c r="B342" s="61"/>
      <c r="C342" s="61"/>
      <c r="D342" s="62">
        <v>1965.32</v>
      </c>
      <c r="E342" s="61"/>
      <c r="F342" s="61"/>
      <c r="G342" s="61"/>
      <c r="K342" s="55">
        <f>D342</f>
        <v>1965.32</v>
      </c>
      <c r="R342">
        <f t="shared" si="31"/>
        <v>1965.32</v>
      </c>
      <c r="S342" s="91">
        <f t="shared" si="32"/>
        <v>0</v>
      </c>
    </row>
    <row r="343" spans="1:19" ht="12.75">
      <c r="A343" s="60" t="s">
        <v>268</v>
      </c>
      <c r="B343" s="61"/>
      <c r="C343" s="61"/>
      <c r="D343" s="63">
        <v>0.62</v>
      </c>
      <c r="E343" s="61"/>
      <c r="F343" s="61"/>
      <c r="G343" s="61"/>
      <c r="H343" s="91">
        <f>D343</f>
        <v>0.62</v>
      </c>
      <c r="R343">
        <f t="shared" si="31"/>
        <v>0.62</v>
      </c>
      <c r="S343" s="91">
        <f t="shared" si="32"/>
        <v>0</v>
      </c>
    </row>
    <row r="344" spans="1:19" ht="12.75">
      <c r="A344" s="60" t="s">
        <v>120</v>
      </c>
      <c r="B344" s="61"/>
      <c r="C344" s="61"/>
      <c r="D344" s="63">
        <v>72.47</v>
      </c>
      <c r="E344" s="61"/>
      <c r="F344" s="61"/>
      <c r="G344" s="61"/>
      <c r="M344" s="91">
        <f aca="true" t="shared" si="33" ref="M344:M355">D344</f>
        <v>72.47</v>
      </c>
      <c r="R344">
        <f t="shared" si="31"/>
        <v>72.47</v>
      </c>
      <c r="S344" s="91">
        <f t="shared" si="32"/>
        <v>0</v>
      </c>
    </row>
    <row r="345" spans="1:19" ht="12.75">
      <c r="A345" s="60" t="s">
        <v>270</v>
      </c>
      <c r="B345" s="61"/>
      <c r="C345" s="61"/>
      <c r="D345" s="63">
        <v>0.1</v>
      </c>
      <c r="E345" s="61"/>
      <c r="F345" s="61"/>
      <c r="G345" s="61"/>
      <c r="M345" s="91">
        <f t="shared" si="33"/>
        <v>0.1</v>
      </c>
      <c r="R345">
        <f t="shared" si="31"/>
        <v>0.1</v>
      </c>
      <c r="S345" s="91">
        <f t="shared" si="32"/>
        <v>0</v>
      </c>
    </row>
    <row r="346" spans="1:19" ht="12.75">
      <c r="A346" s="60" t="s">
        <v>126</v>
      </c>
      <c r="B346" s="61"/>
      <c r="C346" s="61"/>
      <c r="D346" s="63">
        <v>0.77</v>
      </c>
      <c r="E346" s="61"/>
      <c r="F346" s="61"/>
      <c r="G346" s="61"/>
      <c r="P346" s="91">
        <f>D346</f>
        <v>0.77</v>
      </c>
      <c r="R346">
        <f t="shared" si="31"/>
        <v>0.77</v>
      </c>
      <c r="S346" s="91">
        <f t="shared" si="32"/>
        <v>0</v>
      </c>
    </row>
    <row r="347" spans="1:19" ht="12.75">
      <c r="A347" s="60" t="s">
        <v>272</v>
      </c>
      <c r="B347" s="61"/>
      <c r="C347" s="61"/>
      <c r="D347" s="63">
        <v>11.94</v>
      </c>
      <c r="E347" s="61"/>
      <c r="F347" s="61"/>
      <c r="G347" s="61"/>
      <c r="M347" s="91">
        <f t="shared" si="33"/>
        <v>11.94</v>
      </c>
      <c r="R347">
        <f t="shared" si="31"/>
        <v>11.94</v>
      </c>
      <c r="S347" s="91">
        <f t="shared" si="32"/>
        <v>0</v>
      </c>
    </row>
    <row r="348" spans="1:19" ht="12.75">
      <c r="A348" s="60" t="s">
        <v>273</v>
      </c>
      <c r="B348" s="61"/>
      <c r="C348" s="61"/>
      <c r="D348" s="63">
        <v>17.01</v>
      </c>
      <c r="E348" s="61"/>
      <c r="F348" s="61"/>
      <c r="G348" s="61"/>
      <c r="M348" s="91">
        <f t="shared" si="33"/>
        <v>17.01</v>
      </c>
      <c r="R348">
        <f t="shared" si="31"/>
        <v>17.01</v>
      </c>
      <c r="S348" s="91">
        <f t="shared" si="32"/>
        <v>0</v>
      </c>
    </row>
    <row r="349" spans="1:19" ht="12.75">
      <c r="A349" s="60" t="s">
        <v>274</v>
      </c>
      <c r="B349" s="61"/>
      <c r="C349" s="61"/>
      <c r="D349" s="63">
        <v>3.6</v>
      </c>
      <c r="E349" s="61"/>
      <c r="F349" s="61"/>
      <c r="G349" s="61"/>
      <c r="M349" s="91">
        <f t="shared" si="33"/>
        <v>3.6</v>
      </c>
      <c r="R349">
        <f t="shared" si="31"/>
        <v>3.6</v>
      </c>
      <c r="S349" s="91">
        <f t="shared" si="32"/>
        <v>0</v>
      </c>
    </row>
    <row r="350" spans="1:19" ht="24">
      <c r="A350" s="60" t="s">
        <v>275</v>
      </c>
      <c r="B350" s="61"/>
      <c r="C350" s="61"/>
      <c r="D350" s="63">
        <v>0.3</v>
      </c>
      <c r="E350" s="61"/>
      <c r="F350" s="61"/>
      <c r="G350" s="61"/>
      <c r="M350" s="91">
        <f t="shared" si="33"/>
        <v>0.3</v>
      </c>
      <c r="R350">
        <f t="shared" si="31"/>
        <v>0.3</v>
      </c>
      <c r="S350" s="91">
        <f t="shared" si="32"/>
        <v>0</v>
      </c>
    </row>
    <row r="351" spans="1:19" ht="24">
      <c r="A351" s="60" t="s">
        <v>276</v>
      </c>
      <c r="B351" s="61"/>
      <c r="C351" s="61"/>
      <c r="D351" s="63">
        <v>1.23</v>
      </c>
      <c r="E351" s="61"/>
      <c r="F351" s="61"/>
      <c r="G351" s="61"/>
      <c r="M351" s="91">
        <f t="shared" si="33"/>
        <v>1.23</v>
      </c>
      <c r="R351">
        <f t="shared" si="31"/>
        <v>1.23</v>
      </c>
      <c r="S351" s="91">
        <f t="shared" si="32"/>
        <v>0</v>
      </c>
    </row>
    <row r="352" spans="1:19" ht="24">
      <c r="A352" s="60" t="s">
        <v>277</v>
      </c>
      <c r="B352" s="61"/>
      <c r="C352" s="61"/>
      <c r="D352" s="63">
        <v>0.46</v>
      </c>
      <c r="E352" s="61"/>
      <c r="F352" s="61"/>
      <c r="G352" s="61"/>
      <c r="M352" s="91">
        <f t="shared" si="33"/>
        <v>0.46</v>
      </c>
      <c r="R352">
        <f t="shared" si="31"/>
        <v>0.46</v>
      </c>
      <c r="S352" s="91">
        <f t="shared" si="32"/>
        <v>0</v>
      </c>
    </row>
    <row r="353" spans="1:19" ht="36">
      <c r="A353" s="60" t="s">
        <v>278</v>
      </c>
      <c r="B353" s="61"/>
      <c r="C353" s="61"/>
      <c r="D353" s="63">
        <v>5.02</v>
      </c>
      <c r="E353" s="61"/>
      <c r="F353" s="61"/>
      <c r="G353" s="61"/>
      <c r="M353" s="91">
        <f t="shared" si="33"/>
        <v>5.02</v>
      </c>
      <c r="R353">
        <f t="shared" si="31"/>
        <v>5.02</v>
      </c>
      <c r="S353" s="91">
        <f t="shared" si="32"/>
        <v>0</v>
      </c>
    </row>
    <row r="354" spans="1:19" ht="12.75">
      <c r="A354" s="60" t="s">
        <v>279</v>
      </c>
      <c r="B354" s="61"/>
      <c r="C354" s="61"/>
      <c r="D354" s="63">
        <v>5.74</v>
      </c>
      <c r="E354" s="61"/>
      <c r="F354" s="61"/>
      <c r="G354" s="61"/>
      <c r="M354" s="91">
        <f t="shared" si="33"/>
        <v>5.74</v>
      </c>
      <c r="R354">
        <f t="shared" si="31"/>
        <v>5.74</v>
      </c>
      <c r="S354" s="91">
        <f t="shared" si="32"/>
        <v>0</v>
      </c>
    </row>
    <row r="355" spans="1:19" ht="12.75">
      <c r="A355" s="60" t="s">
        <v>280</v>
      </c>
      <c r="B355" s="61"/>
      <c r="C355" s="61"/>
      <c r="D355" s="63">
        <v>0.41</v>
      </c>
      <c r="E355" s="61"/>
      <c r="F355" s="61"/>
      <c r="G355" s="61"/>
      <c r="M355" s="91">
        <f t="shared" si="33"/>
        <v>0.41</v>
      </c>
      <c r="R355">
        <f t="shared" si="31"/>
        <v>0.41</v>
      </c>
      <c r="S355" s="91">
        <f t="shared" si="32"/>
        <v>0</v>
      </c>
    </row>
    <row r="356" spans="1:19" ht="12.75">
      <c r="A356" s="60" t="s">
        <v>281</v>
      </c>
      <c r="B356" s="61"/>
      <c r="C356" s="61"/>
      <c r="D356" s="63">
        <v>11.8</v>
      </c>
      <c r="E356" s="61"/>
      <c r="F356" s="61"/>
      <c r="G356" s="61"/>
      <c r="H356" s="91">
        <f>D356</f>
        <v>11.8</v>
      </c>
      <c r="R356">
        <f t="shared" si="31"/>
        <v>11.8</v>
      </c>
      <c r="S356" s="91">
        <f t="shared" si="32"/>
        <v>0</v>
      </c>
    </row>
    <row r="357" spans="1:19" ht="12.75">
      <c r="A357" s="60" t="s">
        <v>282</v>
      </c>
      <c r="B357" s="61"/>
      <c r="C357" s="61"/>
      <c r="D357" s="63">
        <v>29.19</v>
      </c>
      <c r="E357" s="61"/>
      <c r="F357" s="61"/>
      <c r="G357" s="61"/>
      <c r="I357" s="91">
        <f>D357</f>
        <v>29.19</v>
      </c>
      <c r="R357">
        <f t="shared" si="31"/>
        <v>29.19</v>
      </c>
      <c r="S357" s="91">
        <f t="shared" si="32"/>
        <v>0</v>
      </c>
    </row>
    <row r="358" spans="1:19" ht="12.75">
      <c r="A358" s="57" t="s">
        <v>24</v>
      </c>
      <c r="B358" s="58"/>
      <c r="C358" s="58"/>
      <c r="D358" s="59">
        <v>198729.23</v>
      </c>
      <c r="E358" s="59">
        <v>198729.23</v>
      </c>
      <c r="F358" s="58"/>
      <c r="G358" s="58"/>
      <c r="R358">
        <f t="shared" si="31"/>
        <v>0</v>
      </c>
      <c r="S358" s="91">
        <f t="shared" si="32"/>
        <v>198729.23</v>
      </c>
    </row>
    <row r="359" spans="1:19" ht="12.75">
      <c r="A359" s="60" t="s">
        <v>190</v>
      </c>
      <c r="B359" s="61"/>
      <c r="C359" s="61"/>
      <c r="D359" s="61"/>
      <c r="E359" s="62">
        <v>198729.23</v>
      </c>
      <c r="F359" s="61"/>
      <c r="G359" s="61"/>
      <c r="R359">
        <f t="shared" si="31"/>
        <v>0</v>
      </c>
      <c r="S359" s="91">
        <f t="shared" si="32"/>
        <v>0</v>
      </c>
    </row>
    <row r="360" spans="1:19" ht="24">
      <c r="A360" s="60" t="s">
        <v>191</v>
      </c>
      <c r="B360" s="61"/>
      <c r="C360" s="61"/>
      <c r="D360" s="63">
        <v>25.3</v>
      </c>
      <c r="E360" s="61"/>
      <c r="F360" s="61"/>
      <c r="G360" s="61"/>
      <c r="M360" s="91">
        <f aca="true" t="shared" si="34" ref="M360:M365">D360</f>
        <v>25.3</v>
      </c>
      <c r="R360">
        <f t="shared" si="31"/>
        <v>25.3</v>
      </c>
      <c r="S360" s="91">
        <f t="shared" si="32"/>
        <v>0</v>
      </c>
    </row>
    <row r="361" spans="1:19" ht="12.75">
      <c r="A361" s="60" t="s">
        <v>192</v>
      </c>
      <c r="B361" s="61"/>
      <c r="C361" s="61"/>
      <c r="D361" s="63">
        <v>1.67</v>
      </c>
      <c r="E361" s="61"/>
      <c r="F361" s="61"/>
      <c r="G361" s="61"/>
      <c r="M361" s="91">
        <f t="shared" si="34"/>
        <v>1.67</v>
      </c>
      <c r="R361">
        <f t="shared" si="31"/>
        <v>1.67</v>
      </c>
      <c r="S361" s="91">
        <f t="shared" si="32"/>
        <v>0</v>
      </c>
    </row>
    <row r="362" spans="1:19" ht="12.75">
      <c r="A362" s="60" t="s">
        <v>193</v>
      </c>
      <c r="B362" s="61"/>
      <c r="C362" s="61"/>
      <c r="D362" s="63">
        <v>2.79</v>
      </c>
      <c r="E362" s="61"/>
      <c r="F362" s="61"/>
      <c r="G362" s="61"/>
      <c r="M362" s="91">
        <f t="shared" si="34"/>
        <v>2.79</v>
      </c>
      <c r="R362">
        <f t="shared" si="31"/>
        <v>2.79</v>
      </c>
      <c r="S362" s="91">
        <f t="shared" si="32"/>
        <v>0</v>
      </c>
    </row>
    <row r="363" spans="1:19" ht="24">
      <c r="A363" s="60" t="s">
        <v>194</v>
      </c>
      <c r="B363" s="61"/>
      <c r="C363" s="61"/>
      <c r="D363" s="63">
        <v>20.13</v>
      </c>
      <c r="E363" s="61"/>
      <c r="F363" s="61"/>
      <c r="G363" s="61"/>
      <c r="M363" s="91">
        <f t="shared" si="34"/>
        <v>20.13</v>
      </c>
      <c r="R363">
        <f t="shared" si="31"/>
        <v>20.13</v>
      </c>
      <c r="S363" s="91">
        <f t="shared" si="32"/>
        <v>0</v>
      </c>
    </row>
    <row r="364" spans="1:19" ht="24">
      <c r="A364" s="60" t="s">
        <v>195</v>
      </c>
      <c r="B364" s="61"/>
      <c r="C364" s="61"/>
      <c r="D364" s="63">
        <v>9.23</v>
      </c>
      <c r="E364" s="61"/>
      <c r="F364" s="61"/>
      <c r="G364" s="61"/>
      <c r="M364" s="91">
        <f t="shared" si="34"/>
        <v>9.23</v>
      </c>
      <c r="R364">
        <f t="shared" si="31"/>
        <v>9.23</v>
      </c>
      <c r="S364" s="91">
        <f t="shared" si="32"/>
        <v>0</v>
      </c>
    </row>
    <row r="365" spans="1:19" ht="12.75">
      <c r="A365" s="60" t="s">
        <v>196</v>
      </c>
      <c r="B365" s="61"/>
      <c r="C365" s="61"/>
      <c r="D365" s="63">
        <v>2.36</v>
      </c>
      <c r="E365" s="61"/>
      <c r="F365" s="61"/>
      <c r="G365" s="61"/>
      <c r="M365" s="91">
        <f t="shared" si="34"/>
        <v>2.36</v>
      </c>
      <c r="R365">
        <f t="shared" si="31"/>
        <v>2.36</v>
      </c>
      <c r="S365" s="91">
        <f t="shared" si="32"/>
        <v>0</v>
      </c>
    </row>
    <row r="366" spans="1:19" ht="12.75">
      <c r="A366" s="60" t="s">
        <v>197</v>
      </c>
      <c r="B366" s="61"/>
      <c r="C366" s="61"/>
      <c r="D366" s="63">
        <v>434.7</v>
      </c>
      <c r="E366" s="61"/>
      <c r="F366" s="61"/>
      <c r="G366" s="61"/>
      <c r="L366" s="91">
        <f>D366</f>
        <v>434.7</v>
      </c>
      <c r="R366">
        <f t="shared" si="31"/>
        <v>434.7</v>
      </c>
      <c r="S366" s="91">
        <f t="shared" si="32"/>
        <v>0</v>
      </c>
    </row>
    <row r="367" spans="1:19" ht="12.75">
      <c r="A367" s="60" t="s">
        <v>198</v>
      </c>
      <c r="B367" s="61"/>
      <c r="C367" s="61"/>
      <c r="D367" s="63">
        <v>19</v>
      </c>
      <c r="E367" s="61"/>
      <c r="F367" s="61"/>
      <c r="G367" s="61"/>
      <c r="M367" s="91">
        <f>D367</f>
        <v>19</v>
      </c>
      <c r="R367">
        <f t="shared" si="31"/>
        <v>19</v>
      </c>
      <c r="S367" s="91">
        <f t="shared" si="32"/>
        <v>0</v>
      </c>
    </row>
    <row r="368" spans="1:19" ht="12.75">
      <c r="A368" s="60" t="s">
        <v>199</v>
      </c>
      <c r="B368" s="61"/>
      <c r="C368" s="61"/>
      <c r="D368" s="63">
        <v>107.65</v>
      </c>
      <c r="E368" s="61"/>
      <c r="F368" s="61"/>
      <c r="G368" s="61"/>
      <c r="O368" s="91">
        <f>D368</f>
        <v>107.65</v>
      </c>
      <c r="R368">
        <f t="shared" si="31"/>
        <v>107.65</v>
      </c>
      <c r="S368" s="91">
        <f t="shared" si="32"/>
        <v>0</v>
      </c>
    </row>
    <row r="369" spans="1:19" ht="12.75">
      <c r="A369" s="60" t="s">
        <v>201</v>
      </c>
      <c r="B369" s="61"/>
      <c r="C369" s="61"/>
      <c r="D369" s="63">
        <v>6.45</v>
      </c>
      <c r="E369" s="61"/>
      <c r="F369" s="61"/>
      <c r="G369" s="61"/>
      <c r="M369" s="91">
        <f>D369</f>
        <v>6.45</v>
      </c>
      <c r="R369">
        <f t="shared" si="31"/>
        <v>6.45</v>
      </c>
      <c r="S369" s="91">
        <f t="shared" si="32"/>
        <v>0</v>
      </c>
    </row>
    <row r="370" spans="1:19" ht="12.75">
      <c r="A370" s="60" t="s">
        <v>202</v>
      </c>
      <c r="B370" s="61"/>
      <c r="C370" s="61"/>
      <c r="D370" s="63">
        <v>37.47</v>
      </c>
      <c r="E370" s="61"/>
      <c r="F370" s="61"/>
      <c r="G370" s="61"/>
      <c r="M370" s="91">
        <f>D370</f>
        <v>37.47</v>
      </c>
      <c r="R370">
        <f t="shared" si="31"/>
        <v>37.47</v>
      </c>
      <c r="S370" s="91">
        <f t="shared" si="32"/>
        <v>0</v>
      </c>
    </row>
    <row r="371" spans="1:19" ht="12.75">
      <c r="A371" s="60" t="s">
        <v>47</v>
      </c>
      <c r="B371" s="61"/>
      <c r="C371" s="61"/>
      <c r="D371" s="62">
        <v>35714.77</v>
      </c>
      <c r="E371" s="61"/>
      <c r="F371" s="61"/>
      <c r="G371" s="61"/>
      <c r="H371" s="55">
        <f>D371</f>
        <v>35714.77</v>
      </c>
      <c r="R371">
        <f t="shared" si="31"/>
        <v>35714.77</v>
      </c>
      <c r="S371" s="91">
        <f t="shared" si="32"/>
        <v>0</v>
      </c>
    </row>
    <row r="372" spans="1:19" ht="24">
      <c r="A372" s="60" t="s">
        <v>203</v>
      </c>
      <c r="B372" s="61"/>
      <c r="C372" s="61"/>
      <c r="D372" s="63">
        <v>193.53</v>
      </c>
      <c r="E372" s="61"/>
      <c r="F372" s="61"/>
      <c r="G372" s="61"/>
      <c r="M372" s="91">
        <f>D372</f>
        <v>193.53</v>
      </c>
      <c r="R372">
        <f t="shared" si="31"/>
        <v>193.53</v>
      </c>
      <c r="S372" s="91">
        <f t="shared" si="32"/>
        <v>0</v>
      </c>
    </row>
    <row r="373" spans="1:19" ht="12.75">
      <c r="A373" s="60" t="s">
        <v>204</v>
      </c>
      <c r="B373" s="61"/>
      <c r="C373" s="61"/>
      <c r="D373" s="63">
        <v>4.79</v>
      </c>
      <c r="E373" s="61"/>
      <c r="F373" s="61"/>
      <c r="G373" s="61"/>
      <c r="M373" s="91">
        <f>D373</f>
        <v>4.79</v>
      </c>
      <c r="R373">
        <f t="shared" si="31"/>
        <v>4.79</v>
      </c>
      <c r="S373" s="91">
        <f t="shared" si="32"/>
        <v>0</v>
      </c>
    </row>
    <row r="374" spans="1:19" ht="12.75">
      <c r="A374" s="60" t="s">
        <v>41</v>
      </c>
      <c r="B374" s="61"/>
      <c r="C374" s="61"/>
      <c r="D374" s="63">
        <v>22.3</v>
      </c>
      <c r="E374" s="61"/>
      <c r="F374" s="61"/>
      <c r="G374" s="61"/>
      <c r="H374" s="91">
        <f>D374</f>
        <v>22.3</v>
      </c>
      <c r="R374">
        <f t="shared" si="31"/>
        <v>22.3</v>
      </c>
      <c r="S374" s="91">
        <f t="shared" si="32"/>
        <v>0</v>
      </c>
    </row>
    <row r="375" spans="1:19" ht="12.75">
      <c r="A375" s="60" t="s">
        <v>205</v>
      </c>
      <c r="B375" s="61"/>
      <c r="C375" s="61"/>
      <c r="D375" s="63">
        <v>8.02</v>
      </c>
      <c r="E375" s="61"/>
      <c r="F375" s="61"/>
      <c r="G375" s="61"/>
      <c r="H375" s="91">
        <f>D375</f>
        <v>8.02</v>
      </c>
      <c r="R375">
        <f t="shared" si="31"/>
        <v>8.02</v>
      </c>
      <c r="S375" s="91">
        <f t="shared" si="32"/>
        <v>0</v>
      </c>
    </row>
    <row r="376" spans="1:19" ht="12.75">
      <c r="A376" s="60" t="s">
        <v>206</v>
      </c>
      <c r="B376" s="61"/>
      <c r="C376" s="61"/>
      <c r="D376" s="63">
        <v>77.13</v>
      </c>
      <c r="E376" s="61"/>
      <c r="F376" s="61"/>
      <c r="G376" s="61"/>
      <c r="M376" s="91">
        <f aca="true" t="shared" si="35" ref="M376:M381">D376</f>
        <v>77.13</v>
      </c>
      <c r="R376">
        <f t="shared" si="31"/>
        <v>77.13</v>
      </c>
      <c r="S376" s="91">
        <f t="shared" si="32"/>
        <v>0</v>
      </c>
    </row>
    <row r="377" spans="1:19" ht="12.75">
      <c r="A377" s="60" t="s">
        <v>207</v>
      </c>
      <c r="B377" s="61"/>
      <c r="C377" s="61"/>
      <c r="D377" s="63">
        <v>61.28</v>
      </c>
      <c r="E377" s="61"/>
      <c r="F377" s="61"/>
      <c r="G377" s="61"/>
      <c r="M377" s="91">
        <f t="shared" si="35"/>
        <v>61.28</v>
      </c>
      <c r="R377">
        <f t="shared" si="31"/>
        <v>61.28</v>
      </c>
      <c r="S377" s="91">
        <f t="shared" si="32"/>
        <v>0</v>
      </c>
    </row>
    <row r="378" spans="1:19" ht="12.75">
      <c r="A378" s="60" t="s">
        <v>208</v>
      </c>
      <c r="B378" s="61"/>
      <c r="C378" s="61"/>
      <c r="D378" s="63">
        <v>63.93</v>
      </c>
      <c r="E378" s="61"/>
      <c r="F378" s="61"/>
      <c r="G378" s="61"/>
      <c r="M378" s="91">
        <f t="shared" si="35"/>
        <v>63.93</v>
      </c>
      <c r="R378">
        <f t="shared" si="31"/>
        <v>63.93</v>
      </c>
      <c r="S378" s="91">
        <f t="shared" si="32"/>
        <v>0</v>
      </c>
    </row>
    <row r="379" spans="1:19" ht="12.75">
      <c r="A379" s="60" t="s">
        <v>209</v>
      </c>
      <c r="B379" s="61"/>
      <c r="C379" s="61"/>
      <c r="D379" s="63">
        <v>10.95</v>
      </c>
      <c r="E379" s="61"/>
      <c r="F379" s="61"/>
      <c r="G379" s="61"/>
      <c r="M379" s="91">
        <f t="shared" si="35"/>
        <v>10.95</v>
      </c>
      <c r="R379">
        <f t="shared" si="31"/>
        <v>10.95</v>
      </c>
      <c r="S379" s="91">
        <f t="shared" si="32"/>
        <v>0</v>
      </c>
    </row>
    <row r="380" spans="1:19" ht="12.75">
      <c r="A380" s="60" t="s">
        <v>210</v>
      </c>
      <c r="B380" s="61"/>
      <c r="C380" s="61"/>
      <c r="D380" s="63">
        <v>357.19</v>
      </c>
      <c r="E380" s="61"/>
      <c r="F380" s="61"/>
      <c r="G380" s="61"/>
      <c r="M380" s="91">
        <f t="shared" si="35"/>
        <v>357.19</v>
      </c>
      <c r="R380">
        <f t="shared" si="31"/>
        <v>357.19</v>
      </c>
      <c r="S380" s="91">
        <f t="shared" si="32"/>
        <v>0</v>
      </c>
    </row>
    <row r="381" spans="1:19" ht="12.75">
      <c r="A381" s="60" t="s">
        <v>211</v>
      </c>
      <c r="B381" s="61"/>
      <c r="C381" s="61"/>
      <c r="D381" s="63">
        <v>91.03</v>
      </c>
      <c r="E381" s="61"/>
      <c r="F381" s="61"/>
      <c r="G381" s="61"/>
      <c r="M381" s="91">
        <f t="shared" si="35"/>
        <v>91.03</v>
      </c>
      <c r="R381">
        <f t="shared" si="31"/>
        <v>91.03</v>
      </c>
      <c r="S381" s="91">
        <f t="shared" si="32"/>
        <v>0</v>
      </c>
    </row>
    <row r="382" spans="1:19" ht="12.75">
      <c r="A382" s="60" t="s">
        <v>127</v>
      </c>
      <c r="B382" s="61"/>
      <c r="C382" s="61"/>
      <c r="D382" s="63">
        <v>8.81</v>
      </c>
      <c r="E382" s="61"/>
      <c r="F382" s="61"/>
      <c r="G382" s="61"/>
      <c r="P382" s="91">
        <f>D382</f>
        <v>8.81</v>
      </c>
      <c r="R382">
        <f t="shared" si="31"/>
        <v>8.81</v>
      </c>
      <c r="S382" s="91">
        <f t="shared" si="32"/>
        <v>0</v>
      </c>
    </row>
    <row r="383" spans="1:19" ht="12.75">
      <c r="A383" s="60" t="s">
        <v>213</v>
      </c>
      <c r="B383" s="61"/>
      <c r="C383" s="61"/>
      <c r="D383" s="63">
        <v>25.64</v>
      </c>
      <c r="E383" s="61"/>
      <c r="F383" s="61"/>
      <c r="G383" s="61"/>
      <c r="M383" s="91">
        <f>D383</f>
        <v>25.64</v>
      </c>
      <c r="R383">
        <f t="shared" si="31"/>
        <v>25.64</v>
      </c>
      <c r="S383" s="91">
        <f t="shared" si="32"/>
        <v>0</v>
      </c>
    </row>
    <row r="384" spans="1:19" ht="12.75">
      <c r="A384" s="60" t="s">
        <v>214</v>
      </c>
      <c r="B384" s="61"/>
      <c r="C384" s="61"/>
      <c r="D384" s="63">
        <v>12.43</v>
      </c>
      <c r="E384" s="61"/>
      <c r="F384" s="61"/>
      <c r="G384" s="61"/>
      <c r="M384" s="91">
        <f>D384</f>
        <v>12.43</v>
      </c>
      <c r="R384">
        <f t="shared" si="31"/>
        <v>12.43</v>
      </c>
      <c r="S384" s="91">
        <f t="shared" si="32"/>
        <v>0</v>
      </c>
    </row>
    <row r="385" spans="1:19" ht="12.75">
      <c r="A385" s="60" t="s">
        <v>215</v>
      </c>
      <c r="B385" s="61"/>
      <c r="C385" s="61"/>
      <c r="D385" s="63">
        <v>23.15</v>
      </c>
      <c r="E385" s="61"/>
      <c r="F385" s="61"/>
      <c r="G385" s="61"/>
      <c r="M385" s="91">
        <f>D385</f>
        <v>23.15</v>
      </c>
      <c r="R385">
        <f t="shared" si="31"/>
        <v>23.15</v>
      </c>
      <c r="S385" s="91">
        <f t="shared" si="32"/>
        <v>0</v>
      </c>
    </row>
    <row r="386" spans="1:19" ht="12.75">
      <c r="A386" s="60" t="s">
        <v>216</v>
      </c>
      <c r="B386" s="61"/>
      <c r="C386" s="61"/>
      <c r="D386" s="63">
        <v>58.8</v>
      </c>
      <c r="E386" s="61"/>
      <c r="F386" s="61"/>
      <c r="G386" s="61"/>
      <c r="M386" s="91">
        <f>D386</f>
        <v>58.8</v>
      </c>
      <c r="R386">
        <f t="shared" si="31"/>
        <v>58.8</v>
      </c>
      <c r="S386" s="91">
        <f t="shared" si="32"/>
        <v>0</v>
      </c>
    </row>
    <row r="387" spans="1:19" ht="24">
      <c r="A387" s="60" t="s">
        <v>217</v>
      </c>
      <c r="B387" s="61"/>
      <c r="C387" s="61"/>
      <c r="D387" s="63">
        <v>18.94</v>
      </c>
      <c r="E387" s="61"/>
      <c r="F387" s="61"/>
      <c r="G387" s="61"/>
      <c r="M387" s="91">
        <f>D387</f>
        <v>18.94</v>
      </c>
      <c r="R387">
        <f t="shared" si="31"/>
        <v>18.94</v>
      </c>
      <c r="S387" s="91">
        <f t="shared" si="32"/>
        <v>0</v>
      </c>
    </row>
    <row r="388" spans="1:19" ht="12.75">
      <c r="A388" s="60" t="s">
        <v>218</v>
      </c>
      <c r="B388" s="61"/>
      <c r="C388" s="61"/>
      <c r="D388" s="62">
        <v>137805.67</v>
      </c>
      <c r="E388" s="61"/>
      <c r="F388" s="61"/>
      <c r="G388" s="61"/>
      <c r="J388" s="55">
        <f>D388</f>
        <v>137805.67</v>
      </c>
      <c r="R388">
        <f t="shared" si="31"/>
        <v>137805.67</v>
      </c>
      <c r="S388" s="91">
        <f t="shared" si="32"/>
        <v>0</v>
      </c>
    </row>
    <row r="389" spans="1:19" ht="12.75">
      <c r="A389" s="60" t="s">
        <v>219</v>
      </c>
      <c r="B389" s="61"/>
      <c r="C389" s="61"/>
      <c r="D389" s="63">
        <v>188.82</v>
      </c>
      <c r="E389" s="61"/>
      <c r="F389" s="61"/>
      <c r="G389" s="61"/>
      <c r="M389" s="91">
        <f aca="true" t="shared" si="36" ref="M389:M399">D389</f>
        <v>188.82</v>
      </c>
      <c r="R389">
        <f t="shared" si="31"/>
        <v>188.82</v>
      </c>
      <c r="S389" s="91">
        <f t="shared" si="32"/>
        <v>0</v>
      </c>
    </row>
    <row r="390" spans="1:19" ht="12.75">
      <c r="A390" s="60" t="s">
        <v>221</v>
      </c>
      <c r="B390" s="61"/>
      <c r="C390" s="61"/>
      <c r="D390" s="63">
        <v>48.06</v>
      </c>
      <c r="E390" s="61"/>
      <c r="F390" s="61"/>
      <c r="G390" s="61"/>
      <c r="M390" s="91">
        <f t="shared" si="36"/>
        <v>48.06</v>
      </c>
      <c r="R390">
        <f t="shared" si="31"/>
        <v>48.06</v>
      </c>
      <c r="S390" s="91">
        <f t="shared" si="32"/>
        <v>0</v>
      </c>
    </row>
    <row r="391" spans="1:19" ht="12.75">
      <c r="A391" s="60" t="s">
        <v>222</v>
      </c>
      <c r="B391" s="61"/>
      <c r="C391" s="61"/>
      <c r="D391" s="63">
        <v>1.34</v>
      </c>
      <c r="E391" s="61"/>
      <c r="F391" s="61"/>
      <c r="G391" s="61"/>
      <c r="M391" s="91">
        <f t="shared" si="36"/>
        <v>1.34</v>
      </c>
      <c r="R391">
        <f t="shared" si="31"/>
        <v>1.34</v>
      </c>
      <c r="S391" s="91">
        <f t="shared" si="32"/>
        <v>0</v>
      </c>
    </row>
    <row r="392" spans="1:19" ht="12.75">
      <c r="A392" s="60" t="s">
        <v>223</v>
      </c>
      <c r="B392" s="61"/>
      <c r="C392" s="61"/>
      <c r="D392" s="63">
        <v>64.02</v>
      </c>
      <c r="E392" s="61"/>
      <c r="F392" s="61"/>
      <c r="G392" s="61"/>
      <c r="M392" s="91">
        <f t="shared" si="36"/>
        <v>64.02</v>
      </c>
      <c r="R392">
        <f t="shared" si="31"/>
        <v>64.02</v>
      </c>
      <c r="S392" s="91">
        <f t="shared" si="32"/>
        <v>0</v>
      </c>
    </row>
    <row r="393" spans="1:19" ht="12.75">
      <c r="A393" s="60" t="s">
        <v>224</v>
      </c>
      <c r="B393" s="61"/>
      <c r="C393" s="61"/>
      <c r="D393" s="63">
        <v>3.63</v>
      </c>
      <c r="E393" s="61"/>
      <c r="F393" s="61"/>
      <c r="G393" s="61"/>
      <c r="M393" s="91">
        <f t="shared" si="36"/>
        <v>3.63</v>
      </c>
      <c r="R393">
        <f aca="true" t="shared" si="37" ref="R393:R456">SUM(H393:Q393)</f>
        <v>3.63</v>
      </c>
      <c r="S393" s="91">
        <f aca="true" t="shared" si="38" ref="S393:S456">D393-R393</f>
        <v>0</v>
      </c>
    </row>
    <row r="394" spans="1:19" ht="12.75">
      <c r="A394" s="60" t="s">
        <v>225</v>
      </c>
      <c r="B394" s="61"/>
      <c r="C394" s="61"/>
      <c r="D394" s="63">
        <v>108.85</v>
      </c>
      <c r="E394" s="61"/>
      <c r="F394" s="61"/>
      <c r="G394" s="61"/>
      <c r="M394" s="91">
        <f t="shared" si="36"/>
        <v>108.85</v>
      </c>
      <c r="R394">
        <f t="shared" si="37"/>
        <v>108.85</v>
      </c>
      <c r="S394" s="91">
        <f t="shared" si="38"/>
        <v>0</v>
      </c>
    </row>
    <row r="395" spans="1:19" ht="12.75">
      <c r="A395" s="60" t="s">
        <v>246</v>
      </c>
      <c r="B395" s="61"/>
      <c r="C395" s="61"/>
      <c r="D395" s="63">
        <v>100.07</v>
      </c>
      <c r="E395" s="61"/>
      <c r="F395" s="61"/>
      <c r="G395" s="61"/>
      <c r="M395" s="91">
        <f t="shared" si="36"/>
        <v>100.07</v>
      </c>
      <c r="R395">
        <f t="shared" si="37"/>
        <v>100.07</v>
      </c>
      <c r="S395" s="91">
        <f t="shared" si="38"/>
        <v>0</v>
      </c>
    </row>
    <row r="396" spans="1:19" ht="12.75">
      <c r="A396" s="60" t="s">
        <v>247</v>
      </c>
      <c r="B396" s="61"/>
      <c r="C396" s="61"/>
      <c r="D396" s="63">
        <v>6.27</v>
      </c>
      <c r="E396" s="61"/>
      <c r="F396" s="61"/>
      <c r="G396" s="61"/>
      <c r="M396" s="91">
        <f t="shared" si="36"/>
        <v>6.27</v>
      </c>
      <c r="R396">
        <f t="shared" si="37"/>
        <v>6.27</v>
      </c>
      <c r="S396" s="91">
        <f t="shared" si="38"/>
        <v>0</v>
      </c>
    </row>
    <row r="397" spans="1:19" ht="12.75">
      <c r="A397" s="60" t="s">
        <v>248</v>
      </c>
      <c r="B397" s="61"/>
      <c r="C397" s="61"/>
      <c r="D397" s="63">
        <v>36.09</v>
      </c>
      <c r="E397" s="61"/>
      <c r="F397" s="61"/>
      <c r="G397" s="61"/>
      <c r="M397" s="91">
        <f t="shared" si="36"/>
        <v>36.09</v>
      </c>
      <c r="R397">
        <f t="shared" si="37"/>
        <v>36.09</v>
      </c>
      <c r="S397" s="91">
        <f t="shared" si="38"/>
        <v>0</v>
      </c>
    </row>
    <row r="398" spans="1:19" ht="12.75">
      <c r="A398" s="60" t="s">
        <v>249</v>
      </c>
      <c r="B398" s="61"/>
      <c r="C398" s="61"/>
      <c r="D398" s="63">
        <v>3.41</v>
      </c>
      <c r="E398" s="61"/>
      <c r="F398" s="61"/>
      <c r="G398" s="61"/>
      <c r="M398" s="91">
        <f t="shared" si="36"/>
        <v>3.41</v>
      </c>
      <c r="R398">
        <f t="shared" si="37"/>
        <v>3.41</v>
      </c>
      <c r="S398" s="91">
        <f t="shared" si="38"/>
        <v>0</v>
      </c>
    </row>
    <row r="399" spans="1:19" ht="12.75">
      <c r="A399" s="60" t="s">
        <v>251</v>
      </c>
      <c r="B399" s="61"/>
      <c r="C399" s="61"/>
      <c r="D399" s="63">
        <v>1.14</v>
      </c>
      <c r="E399" s="61"/>
      <c r="F399" s="61"/>
      <c r="G399" s="61"/>
      <c r="M399" s="91">
        <f t="shared" si="36"/>
        <v>1.14</v>
      </c>
      <c r="R399">
        <f t="shared" si="37"/>
        <v>1.14</v>
      </c>
      <c r="S399" s="91">
        <f t="shared" si="38"/>
        <v>0</v>
      </c>
    </row>
    <row r="400" spans="1:19" ht="24">
      <c r="A400" s="60" t="s">
        <v>265</v>
      </c>
      <c r="B400" s="61"/>
      <c r="C400" s="61"/>
      <c r="D400" s="63">
        <v>68.97</v>
      </c>
      <c r="E400" s="61"/>
      <c r="F400" s="61"/>
      <c r="G400" s="61"/>
      <c r="N400" s="91">
        <f>D400</f>
        <v>68.97</v>
      </c>
      <c r="R400">
        <f t="shared" si="37"/>
        <v>68.97</v>
      </c>
      <c r="S400" s="91">
        <f t="shared" si="38"/>
        <v>0</v>
      </c>
    </row>
    <row r="401" spans="1:19" ht="12.75">
      <c r="A401" s="60" t="s">
        <v>266</v>
      </c>
      <c r="B401" s="61"/>
      <c r="C401" s="61"/>
      <c r="D401" s="63">
        <v>20.9</v>
      </c>
      <c r="E401" s="61"/>
      <c r="F401" s="61"/>
      <c r="G401" s="61"/>
      <c r="H401" s="91">
        <f>D401</f>
        <v>20.9</v>
      </c>
      <c r="R401">
        <f t="shared" si="37"/>
        <v>20.9</v>
      </c>
      <c r="S401" s="91">
        <f t="shared" si="38"/>
        <v>0</v>
      </c>
    </row>
    <row r="402" spans="1:19" ht="12.75">
      <c r="A402" s="60" t="s">
        <v>267</v>
      </c>
      <c r="B402" s="61"/>
      <c r="C402" s="61"/>
      <c r="D402" s="62">
        <v>21222.07</v>
      </c>
      <c r="E402" s="61"/>
      <c r="F402" s="61"/>
      <c r="G402" s="61"/>
      <c r="K402" s="55">
        <f>D402</f>
        <v>21222.07</v>
      </c>
      <c r="R402">
        <f t="shared" si="37"/>
        <v>21222.07</v>
      </c>
      <c r="S402" s="91">
        <f t="shared" si="38"/>
        <v>0</v>
      </c>
    </row>
    <row r="403" spans="1:19" ht="12.75">
      <c r="A403" s="60" t="s">
        <v>268</v>
      </c>
      <c r="B403" s="61"/>
      <c r="C403" s="61"/>
      <c r="D403" s="63">
        <v>7.91</v>
      </c>
      <c r="E403" s="61"/>
      <c r="F403" s="61"/>
      <c r="G403" s="61"/>
      <c r="H403" s="91">
        <f>D403</f>
        <v>7.91</v>
      </c>
      <c r="R403">
        <f t="shared" si="37"/>
        <v>7.91</v>
      </c>
      <c r="S403" s="91">
        <f t="shared" si="38"/>
        <v>0</v>
      </c>
    </row>
    <row r="404" spans="1:19" ht="12.75">
      <c r="A404" s="60" t="s">
        <v>120</v>
      </c>
      <c r="B404" s="61"/>
      <c r="C404" s="61"/>
      <c r="D404" s="63">
        <v>581.4</v>
      </c>
      <c r="E404" s="61"/>
      <c r="F404" s="61"/>
      <c r="G404" s="61"/>
      <c r="M404" s="91">
        <f>D404</f>
        <v>581.4</v>
      </c>
      <c r="R404">
        <f t="shared" si="37"/>
        <v>581.4</v>
      </c>
      <c r="S404" s="91">
        <f t="shared" si="38"/>
        <v>0</v>
      </c>
    </row>
    <row r="405" spans="1:19" ht="12.75">
      <c r="A405" s="60" t="s">
        <v>270</v>
      </c>
      <c r="B405" s="61"/>
      <c r="C405" s="61"/>
      <c r="D405" s="63">
        <v>1.28</v>
      </c>
      <c r="E405" s="61"/>
      <c r="F405" s="61"/>
      <c r="G405" s="61"/>
      <c r="M405" s="91">
        <f>D405</f>
        <v>1.28</v>
      </c>
      <c r="R405">
        <f t="shared" si="37"/>
        <v>1.28</v>
      </c>
      <c r="S405" s="91">
        <f t="shared" si="38"/>
        <v>0</v>
      </c>
    </row>
    <row r="406" spans="1:19" ht="12.75">
      <c r="A406" s="60" t="s">
        <v>126</v>
      </c>
      <c r="B406" s="61"/>
      <c r="C406" s="61"/>
      <c r="D406" s="63">
        <v>9.85</v>
      </c>
      <c r="E406" s="61"/>
      <c r="F406" s="61"/>
      <c r="G406" s="61"/>
      <c r="P406" s="91">
        <f>D406</f>
        <v>9.85</v>
      </c>
      <c r="R406">
        <f t="shared" si="37"/>
        <v>9.85</v>
      </c>
      <c r="S406" s="91">
        <f t="shared" si="38"/>
        <v>0</v>
      </c>
    </row>
    <row r="407" spans="1:19" ht="12.75">
      <c r="A407" s="60" t="s">
        <v>272</v>
      </c>
      <c r="B407" s="61"/>
      <c r="C407" s="61"/>
      <c r="D407" s="63">
        <v>134.29</v>
      </c>
      <c r="E407" s="61"/>
      <c r="F407" s="61"/>
      <c r="G407" s="61"/>
      <c r="M407" s="91">
        <f aca="true" t="shared" si="39" ref="M407:M414">D407</f>
        <v>134.29</v>
      </c>
      <c r="R407">
        <f t="shared" si="37"/>
        <v>134.29</v>
      </c>
      <c r="S407" s="91">
        <f t="shared" si="38"/>
        <v>0</v>
      </c>
    </row>
    <row r="408" spans="1:19" ht="12.75">
      <c r="A408" s="60" t="s">
        <v>273</v>
      </c>
      <c r="B408" s="61"/>
      <c r="C408" s="61"/>
      <c r="D408" s="63">
        <v>179.33</v>
      </c>
      <c r="E408" s="61"/>
      <c r="F408" s="61"/>
      <c r="G408" s="61"/>
      <c r="M408" s="91">
        <f t="shared" si="39"/>
        <v>179.33</v>
      </c>
      <c r="R408">
        <f t="shared" si="37"/>
        <v>179.33</v>
      </c>
      <c r="S408" s="91">
        <f t="shared" si="38"/>
        <v>0</v>
      </c>
    </row>
    <row r="409" spans="1:19" ht="12.75">
      <c r="A409" s="60" t="s">
        <v>274</v>
      </c>
      <c r="B409" s="61"/>
      <c r="C409" s="61"/>
      <c r="D409" s="63">
        <v>39.04</v>
      </c>
      <c r="E409" s="61"/>
      <c r="F409" s="61"/>
      <c r="G409" s="61"/>
      <c r="M409" s="91">
        <f t="shared" si="39"/>
        <v>39.04</v>
      </c>
      <c r="R409">
        <f t="shared" si="37"/>
        <v>39.04</v>
      </c>
      <c r="S409" s="91">
        <f t="shared" si="38"/>
        <v>0</v>
      </c>
    </row>
    <row r="410" spans="1:19" ht="24">
      <c r="A410" s="60" t="s">
        <v>276</v>
      </c>
      <c r="B410" s="61"/>
      <c r="C410" s="61"/>
      <c r="D410" s="63">
        <v>15.63</v>
      </c>
      <c r="E410" s="61"/>
      <c r="F410" s="61"/>
      <c r="G410" s="61"/>
      <c r="M410" s="91">
        <f t="shared" si="39"/>
        <v>15.63</v>
      </c>
      <c r="R410">
        <f t="shared" si="37"/>
        <v>15.63</v>
      </c>
      <c r="S410" s="91">
        <f t="shared" si="38"/>
        <v>0</v>
      </c>
    </row>
    <row r="411" spans="1:19" ht="24">
      <c r="A411" s="60" t="s">
        <v>277</v>
      </c>
      <c r="B411" s="61"/>
      <c r="C411" s="61"/>
      <c r="D411" s="63">
        <v>5.9</v>
      </c>
      <c r="E411" s="61"/>
      <c r="F411" s="61"/>
      <c r="G411" s="61"/>
      <c r="M411" s="91">
        <f t="shared" si="39"/>
        <v>5.9</v>
      </c>
      <c r="R411">
        <f t="shared" si="37"/>
        <v>5.9</v>
      </c>
      <c r="S411" s="91">
        <f t="shared" si="38"/>
        <v>0</v>
      </c>
    </row>
    <row r="412" spans="1:19" ht="36">
      <c r="A412" s="60" t="s">
        <v>278</v>
      </c>
      <c r="B412" s="61"/>
      <c r="C412" s="61"/>
      <c r="D412" s="63">
        <v>63.79</v>
      </c>
      <c r="E412" s="61"/>
      <c r="F412" s="61"/>
      <c r="G412" s="61"/>
      <c r="M412" s="91">
        <f t="shared" si="39"/>
        <v>63.79</v>
      </c>
      <c r="R412">
        <f t="shared" si="37"/>
        <v>63.79</v>
      </c>
      <c r="S412" s="91">
        <f t="shared" si="38"/>
        <v>0</v>
      </c>
    </row>
    <row r="413" spans="1:19" ht="12.75">
      <c r="A413" s="60" t="s">
        <v>279</v>
      </c>
      <c r="B413" s="61"/>
      <c r="C413" s="61"/>
      <c r="D413" s="63">
        <v>68.17</v>
      </c>
      <c r="E413" s="61"/>
      <c r="F413" s="61"/>
      <c r="G413" s="61"/>
      <c r="M413" s="91">
        <f t="shared" si="39"/>
        <v>68.17</v>
      </c>
      <c r="R413">
        <f t="shared" si="37"/>
        <v>68.17</v>
      </c>
      <c r="S413" s="91">
        <f t="shared" si="38"/>
        <v>0</v>
      </c>
    </row>
    <row r="414" spans="1:19" ht="12.75">
      <c r="A414" s="60" t="s">
        <v>280</v>
      </c>
      <c r="B414" s="61"/>
      <c r="C414" s="61"/>
      <c r="D414" s="63">
        <v>5.18</v>
      </c>
      <c r="E414" s="61"/>
      <c r="F414" s="61"/>
      <c r="G414" s="61"/>
      <c r="M414" s="91">
        <f t="shared" si="39"/>
        <v>5.18</v>
      </c>
      <c r="R414">
        <f t="shared" si="37"/>
        <v>5.18</v>
      </c>
      <c r="S414" s="91">
        <f t="shared" si="38"/>
        <v>0</v>
      </c>
    </row>
    <row r="415" spans="1:19" ht="12.75">
      <c r="A415" s="60" t="s">
        <v>281</v>
      </c>
      <c r="B415" s="61"/>
      <c r="C415" s="61"/>
      <c r="D415" s="63">
        <v>147.88</v>
      </c>
      <c r="E415" s="61"/>
      <c r="F415" s="61"/>
      <c r="G415" s="61"/>
      <c r="H415" s="91">
        <f>D415</f>
        <v>147.88</v>
      </c>
      <c r="R415">
        <f t="shared" si="37"/>
        <v>147.88</v>
      </c>
      <c r="S415" s="91">
        <f t="shared" si="38"/>
        <v>0</v>
      </c>
    </row>
    <row r="416" spans="1:19" ht="12.75">
      <c r="A416" s="60" t="s">
        <v>282</v>
      </c>
      <c r="B416" s="61"/>
      <c r="C416" s="61"/>
      <c r="D416" s="63">
        <v>370.83</v>
      </c>
      <c r="E416" s="61"/>
      <c r="F416" s="61"/>
      <c r="G416" s="61"/>
      <c r="I416" s="91">
        <f>D416</f>
        <v>370.83</v>
      </c>
      <c r="R416">
        <f t="shared" si="37"/>
        <v>370.83</v>
      </c>
      <c r="S416" s="91">
        <f t="shared" si="38"/>
        <v>0</v>
      </c>
    </row>
    <row r="417" spans="1:19" ht="12.75">
      <c r="A417" s="57" t="s">
        <v>25</v>
      </c>
      <c r="B417" s="58"/>
      <c r="C417" s="58"/>
      <c r="D417" s="59">
        <v>3120.23</v>
      </c>
      <c r="E417" s="59">
        <v>3120.23</v>
      </c>
      <c r="F417" s="58"/>
      <c r="G417" s="58"/>
      <c r="R417">
        <f t="shared" si="37"/>
        <v>0</v>
      </c>
      <c r="S417" s="91">
        <f t="shared" si="38"/>
        <v>3120.23</v>
      </c>
    </row>
    <row r="418" spans="1:19" ht="12.75">
      <c r="A418" s="60" t="s">
        <v>190</v>
      </c>
      <c r="B418" s="61"/>
      <c r="C418" s="61"/>
      <c r="D418" s="61"/>
      <c r="E418" s="62">
        <v>3120.23</v>
      </c>
      <c r="F418" s="61"/>
      <c r="G418" s="61"/>
      <c r="R418">
        <f t="shared" si="37"/>
        <v>0</v>
      </c>
      <c r="S418" s="91">
        <f t="shared" si="38"/>
        <v>0</v>
      </c>
    </row>
    <row r="419" spans="1:19" ht="24">
      <c r="A419" s="60" t="s">
        <v>191</v>
      </c>
      <c r="B419" s="61"/>
      <c r="C419" s="61"/>
      <c r="D419" s="63">
        <v>2.02</v>
      </c>
      <c r="E419" s="61"/>
      <c r="F419" s="61"/>
      <c r="G419" s="61"/>
      <c r="M419" s="91">
        <f>D419</f>
        <v>2.02</v>
      </c>
      <c r="R419">
        <f t="shared" si="37"/>
        <v>2.02</v>
      </c>
      <c r="S419" s="91">
        <f t="shared" si="38"/>
        <v>0</v>
      </c>
    </row>
    <row r="420" spans="1:19" ht="24">
      <c r="A420" s="60" t="s">
        <v>194</v>
      </c>
      <c r="B420" s="61"/>
      <c r="C420" s="61"/>
      <c r="D420" s="63">
        <v>1.77</v>
      </c>
      <c r="E420" s="61"/>
      <c r="F420" s="61"/>
      <c r="G420" s="61"/>
      <c r="M420" s="91">
        <f>D420</f>
        <v>1.77</v>
      </c>
      <c r="R420">
        <f t="shared" si="37"/>
        <v>1.77</v>
      </c>
      <c r="S420" s="91">
        <f t="shared" si="38"/>
        <v>0</v>
      </c>
    </row>
    <row r="421" spans="1:19" ht="12.75">
      <c r="A421" s="60" t="s">
        <v>197</v>
      </c>
      <c r="B421" s="61"/>
      <c r="C421" s="61"/>
      <c r="D421" s="63">
        <v>27.68</v>
      </c>
      <c r="E421" s="61"/>
      <c r="F421" s="61"/>
      <c r="G421" s="61"/>
      <c r="L421" s="91">
        <f>D421</f>
        <v>27.68</v>
      </c>
      <c r="R421">
        <f t="shared" si="37"/>
        <v>27.68</v>
      </c>
      <c r="S421" s="91">
        <f t="shared" si="38"/>
        <v>0</v>
      </c>
    </row>
    <row r="422" spans="1:19" ht="12.75">
      <c r="A422" s="60" t="s">
        <v>199</v>
      </c>
      <c r="B422" s="61"/>
      <c r="C422" s="61"/>
      <c r="D422" s="63">
        <v>17.23</v>
      </c>
      <c r="E422" s="61"/>
      <c r="F422" s="61"/>
      <c r="G422" s="61"/>
      <c r="O422" s="91">
        <f>D422</f>
        <v>17.23</v>
      </c>
      <c r="R422">
        <f t="shared" si="37"/>
        <v>17.23</v>
      </c>
      <c r="S422" s="91">
        <f t="shared" si="38"/>
        <v>0</v>
      </c>
    </row>
    <row r="423" spans="1:19" ht="12.75">
      <c r="A423" s="60" t="s">
        <v>201</v>
      </c>
      <c r="B423" s="61"/>
      <c r="C423" s="61"/>
      <c r="D423" s="63">
        <v>0.45</v>
      </c>
      <c r="E423" s="61"/>
      <c r="F423" s="61"/>
      <c r="G423" s="61"/>
      <c r="M423" s="91">
        <f>D423</f>
        <v>0.45</v>
      </c>
      <c r="R423">
        <f t="shared" si="37"/>
        <v>0.45</v>
      </c>
      <c r="S423" s="91">
        <f t="shared" si="38"/>
        <v>0</v>
      </c>
    </row>
    <row r="424" spans="1:19" ht="12.75">
      <c r="A424" s="60" t="s">
        <v>202</v>
      </c>
      <c r="B424" s="61"/>
      <c r="C424" s="61"/>
      <c r="D424" s="63">
        <v>3.15</v>
      </c>
      <c r="E424" s="61"/>
      <c r="F424" s="61"/>
      <c r="G424" s="61"/>
      <c r="M424" s="91">
        <f>D424</f>
        <v>3.15</v>
      </c>
      <c r="R424">
        <f t="shared" si="37"/>
        <v>3.15</v>
      </c>
      <c r="S424" s="91">
        <f t="shared" si="38"/>
        <v>0</v>
      </c>
    </row>
    <row r="425" spans="1:19" ht="12.75">
      <c r="A425" s="60" t="s">
        <v>41</v>
      </c>
      <c r="B425" s="61"/>
      <c r="C425" s="61"/>
      <c r="D425" s="63">
        <v>0.75</v>
      </c>
      <c r="E425" s="61"/>
      <c r="F425" s="61"/>
      <c r="G425" s="61"/>
      <c r="H425" s="91">
        <f>D425</f>
        <v>0.75</v>
      </c>
      <c r="R425">
        <f t="shared" si="37"/>
        <v>0.75</v>
      </c>
      <c r="S425" s="91">
        <f t="shared" si="38"/>
        <v>0</v>
      </c>
    </row>
    <row r="426" spans="1:19" ht="12.75">
      <c r="A426" s="60" t="s">
        <v>206</v>
      </c>
      <c r="B426" s="61"/>
      <c r="C426" s="61"/>
      <c r="D426" s="63">
        <v>5.71</v>
      </c>
      <c r="E426" s="61"/>
      <c r="F426" s="61"/>
      <c r="G426" s="61"/>
      <c r="M426" s="91">
        <f>D426</f>
        <v>5.71</v>
      </c>
      <c r="R426">
        <f t="shared" si="37"/>
        <v>5.71</v>
      </c>
      <c r="S426" s="91">
        <f t="shared" si="38"/>
        <v>0</v>
      </c>
    </row>
    <row r="427" spans="1:19" ht="12.75">
      <c r="A427" s="60" t="s">
        <v>207</v>
      </c>
      <c r="B427" s="61"/>
      <c r="C427" s="61"/>
      <c r="D427" s="63">
        <v>6.14</v>
      </c>
      <c r="E427" s="61"/>
      <c r="F427" s="61"/>
      <c r="G427" s="61"/>
      <c r="M427" s="91">
        <f>D427</f>
        <v>6.14</v>
      </c>
      <c r="R427">
        <f t="shared" si="37"/>
        <v>6.14</v>
      </c>
      <c r="S427" s="91">
        <f t="shared" si="38"/>
        <v>0</v>
      </c>
    </row>
    <row r="428" spans="1:19" ht="12.75">
      <c r="A428" s="60" t="s">
        <v>208</v>
      </c>
      <c r="B428" s="61"/>
      <c r="C428" s="61"/>
      <c r="D428" s="63">
        <v>7.18</v>
      </c>
      <c r="E428" s="61"/>
      <c r="F428" s="61"/>
      <c r="G428" s="61"/>
      <c r="M428" s="91">
        <f>D428</f>
        <v>7.18</v>
      </c>
      <c r="R428">
        <f t="shared" si="37"/>
        <v>7.18</v>
      </c>
      <c r="S428" s="91">
        <f t="shared" si="38"/>
        <v>0</v>
      </c>
    </row>
    <row r="429" spans="1:19" ht="12.75">
      <c r="A429" s="60" t="s">
        <v>216</v>
      </c>
      <c r="B429" s="61"/>
      <c r="C429" s="61"/>
      <c r="D429" s="63">
        <v>5.46</v>
      </c>
      <c r="E429" s="61"/>
      <c r="F429" s="61"/>
      <c r="G429" s="61"/>
      <c r="M429" s="91">
        <f>D429</f>
        <v>5.46</v>
      </c>
      <c r="R429">
        <f t="shared" si="37"/>
        <v>5.46</v>
      </c>
      <c r="S429" s="91">
        <f t="shared" si="38"/>
        <v>0</v>
      </c>
    </row>
    <row r="430" spans="1:19" ht="12.75">
      <c r="A430" s="60" t="s">
        <v>218</v>
      </c>
      <c r="B430" s="61"/>
      <c r="C430" s="61"/>
      <c r="D430" s="62">
        <v>2591.05</v>
      </c>
      <c r="E430" s="61"/>
      <c r="F430" s="61"/>
      <c r="G430" s="61"/>
      <c r="J430" s="55">
        <f>D430</f>
        <v>2591.05</v>
      </c>
      <c r="R430">
        <f t="shared" si="37"/>
        <v>2591.05</v>
      </c>
      <c r="S430" s="91">
        <f t="shared" si="38"/>
        <v>0</v>
      </c>
    </row>
    <row r="431" spans="1:19" ht="12.75">
      <c r="A431" s="60" t="s">
        <v>223</v>
      </c>
      <c r="B431" s="61"/>
      <c r="C431" s="61"/>
      <c r="D431" s="63">
        <v>1.41</v>
      </c>
      <c r="E431" s="61"/>
      <c r="F431" s="61"/>
      <c r="G431" s="61"/>
      <c r="M431" s="91">
        <f>D431</f>
        <v>1.41</v>
      </c>
      <c r="R431">
        <f t="shared" si="37"/>
        <v>1.41</v>
      </c>
      <c r="S431" s="91">
        <f t="shared" si="38"/>
        <v>0</v>
      </c>
    </row>
    <row r="432" spans="1:19" ht="12.75">
      <c r="A432" s="60" t="s">
        <v>225</v>
      </c>
      <c r="B432" s="61"/>
      <c r="C432" s="61"/>
      <c r="D432" s="63">
        <v>9.31</v>
      </c>
      <c r="E432" s="61"/>
      <c r="F432" s="61"/>
      <c r="G432" s="61"/>
      <c r="M432" s="91">
        <f>D432</f>
        <v>9.31</v>
      </c>
      <c r="R432">
        <f t="shared" si="37"/>
        <v>9.31</v>
      </c>
      <c r="S432" s="91">
        <f t="shared" si="38"/>
        <v>0</v>
      </c>
    </row>
    <row r="433" spans="1:19" ht="12.75">
      <c r="A433" s="60" t="s">
        <v>247</v>
      </c>
      <c r="B433" s="61"/>
      <c r="C433" s="61"/>
      <c r="D433" s="63">
        <v>3.49</v>
      </c>
      <c r="E433" s="61"/>
      <c r="F433" s="61"/>
      <c r="G433" s="61"/>
      <c r="M433" s="91">
        <f>D433</f>
        <v>3.49</v>
      </c>
      <c r="R433">
        <f t="shared" si="37"/>
        <v>3.49</v>
      </c>
      <c r="S433" s="91">
        <f t="shared" si="38"/>
        <v>0</v>
      </c>
    </row>
    <row r="434" spans="1:19" ht="12.75">
      <c r="A434" s="60" t="s">
        <v>249</v>
      </c>
      <c r="B434" s="61"/>
      <c r="C434" s="61"/>
      <c r="D434" s="63">
        <v>0.83</v>
      </c>
      <c r="E434" s="61"/>
      <c r="F434" s="61"/>
      <c r="G434" s="61"/>
      <c r="M434" s="91">
        <f>D434</f>
        <v>0.83</v>
      </c>
      <c r="R434">
        <f t="shared" si="37"/>
        <v>0.83</v>
      </c>
      <c r="S434" s="91">
        <f t="shared" si="38"/>
        <v>0</v>
      </c>
    </row>
    <row r="435" spans="1:19" ht="12.75">
      <c r="A435" s="60" t="s">
        <v>267</v>
      </c>
      <c r="B435" s="61"/>
      <c r="C435" s="61"/>
      <c r="D435" s="63">
        <v>399.02</v>
      </c>
      <c r="E435" s="61"/>
      <c r="F435" s="61"/>
      <c r="G435" s="61"/>
      <c r="K435" s="91">
        <f>D435</f>
        <v>399.02</v>
      </c>
      <c r="R435">
        <f t="shared" si="37"/>
        <v>399.02</v>
      </c>
      <c r="S435" s="91">
        <f t="shared" si="38"/>
        <v>0</v>
      </c>
    </row>
    <row r="436" spans="1:19" ht="12.75">
      <c r="A436" s="60" t="s">
        <v>272</v>
      </c>
      <c r="B436" s="61"/>
      <c r="C436" s="61"/>
      <c r="D436" s="63">
        <v>7.75</v>
      </c>
      <c r="E436" s="61"/>
      <c r="F436" s="61"/>
      <c r="G436" s="61"/>
      <c r="M436" s="91">
        <f>D436</f>
        <v>7.75</v>
      </c>
      <c r="R436">
        <f t="shared" si="37"/>
        <v>7.75</v>
      </c>
      <c r="S436" s="91">
        <f t="shared" si="38"/>
        <v>0</v>
      </c>
    </row>
    <row r="437" spans="1:19" ht="12.75">
      <c r="A437" s="60" t="s">
        <v>273</v>
      </c>
      <c r="B437" s="61"/>
      <c r="C437" s="61"/>
      <c r="D437" s="63">
        <v>12.14</v>
      </c>
      <c r="E437" s="61"/>
      <c r="F437" s="61"/>
      <c r="G437" s="61"/>
      <c r="M437" s="91">
        <f>D437</f>
        <v>12.14</v>
      </c>
      <c r="R437">
        <f t="shared" si="37"/>
        <v>12.14</v>
      </c>
      <c r="S437" s="91">
        <f t="shared" si="38"/>
        <v>0</v>
      </c>
    </row>
    <row r="438" spans="1:19" ht="12.75">
      <c r="A438" s="60" t="s">
        <v>274</v>
      </c>
      <c r="B438" s="61"/>
      <c r="C438" s="61"/>
      <c r="D438" s="63">
        <v>2.21</v>
      </c>
      <c r="E438" s="61"/>
      <c r="F438" s="61"/>
      <c r="G438" s="61"/>
      <c r="M438" s="91">
        <f>D438</f>
        <v>2.21</v>
      </c>
      <c r="R438">
        <f t="shared" si="37"/>
        <v>2.21</v>
      </c>
      <c r="S438" s="91">
        <f t="shared" si="38"/>
        <v>0</v>
      </c>
    </row>
    <row r="439" spans="1:19" ht="12.75">
      <c r="A439" s="60" t="s">
        <v>279</v>
      </c>
      <c r="B439" s="61"/>
      <c r="C439" s="61"/>
      <c r="D439" s="63">
        <v>4.31</v>
      </c>
      <c r="E439" s="61"/>
      <c r="F439" s="61"/>
      <c r="G439" s="61"/>
      <c r="M439" s="91">
        <f>D439</f>
        <v>4.31</v>
      </c>
      <c r="R439">
        <f t="shared" si="37"/>
        <v>4.31</v>
      </c>
      <c r="S439" s="91">
        <f t="shared" si="38"/>
        <v>0</v>
      </c>
    </row>
    <row r="440" spans="1:19" ht="12.75">
      <c r="A440" s="60" t="s">
        <v>281</v>
      </c>
      <c r="B440" s="61"/>
      <c r="C440" s="61"/>
      <c r="D440" s="63">
        <v>0.29</v>
      </c>
      <c r="E440" s="61"/>
      <c r="F440" s="61"/>
      <c r="G440" s="61"/>
      <c r="H440" s="91">
        <f>D440</f>
        <v>0.29</v>
      </c>
      <c r="R440">
        <f t="shared" si="37"/>
        <v>0.29</v>
      </c>
      <c r="S440" s="91">
        <f t="shared" si="38"/>
        <v>0</v>
      </c>
    </row>
    <row r="441" spans="1:19" ht="12.75">
      <c r="A441" s="60" t="s">
        <v>282</v>
      </c>
      <c r="B441" s="61"/>
      <c r="C441" s="61"/>
      <c r="D441" s="63">
        <v>10.88</v>
      </c>
      <c r="E441" s="61"/>
      <c r="F441" s="61"/>
      <c r="G441" s="61"/>
      <c r="I441" s="91">
        <f>D441</f>
        <v>10.88</v>
      </c>
      <c r="R441">
        <f t="shared" si="37"/>
        <v>10.88</v>
      </c>
      <c r="S441" s="91">
        <f t="shared" si="38"/>
        <v>0</v>
      </c>
    </row>
    <row r="442" spans="1:19" ht="12.75">
      <c r="A442" s="57" t="s">
        <v>26</v>
      </c>
      <c r="B442" s="58"/>
      <c r="C442" s="58"/>
      <c r="D442" s="59">
        <v>2742.62</v>
      </c>
      <c r="E442" s="59">
        <v>2742.62</v>
      </c>
      <c r="F442" s="58"/>
      <c r="G442" s="58"/>
      <c r="R442">
        <f t="shared" si="37"/>
        <v>0</v>
      </c>
      <c r="S442" s="91">
        <f t="shared" si="38"/>
        <v>2742.62</v>
      </c>
    </row>
    <row r="443" spans="1:19" ht="12.75">
      <c r="A443" s="60" t="s">
        <v>190</v>
      </c>
      <c r="B443" s="61"/>
      <c r="C443" s="61"/>
      <c r="D443" s="61"/>
      <c r="E443" s="62">
        <v>2742.62</v>
      </c>
      <c r="F443" s="61"/>
      <c r="G443" s="61"/>
      <c r="R443">
        <f t="shared" si="37"/>
        <v>0</v>
      </c>
      <c r="S443" s="91">
        <f t="shared" si="38"/>
        <v>0</v>
      </c>
    </row>
    <row r="444" spans="1:19" ht="24">
      <c r="A444" s="60" t="s">
        <v>191</v>
      </c>
      <c r="B444" s="61"/>
      <c r="C444" s="61"/>
      <c r="D444" s="63">
        <v>0.78</v>
      </c>
      <c r="E444" s="61"/>
      <c r="F444" s="61"/>
      <c r="G444" s="61"/>
      <c r="M444" s="91">
        <f>D444</f>
        <v>0.78</v>
      </c>
      <c r="R444">
        <f t="shared" si="37"/>
        <v>0.78</v>
      </c>
      <c r="S444" s="91">
        <f t="shared" si="38"/>
        <v>0</v>
      </c>
    </row>
    <row r="445" spans="1:19" ht="24">
      <c r="A445" s="60" t="s">
        <v>194</v>
      </c>
      <c r="B445" s="61"/>
      <c r="C445" s="61"/>
      <c r="D445" s="63">
        <v>0.69</v>
      </c>
      <c r="E445" s="61"/>
      <c r="F445" s="61"/>
      <c r="G445" s="61"/>
      <c r="M445" s="91">
        <f>D445</f>
        <v>0.69</v>
      </c>
      <c r="R445">
        <f t="shared" si="37"/>
        <v>0.69</v>
      </c>
      <c r="S445" s="91">
        <f t="shared" si="38"/>
        <v>0</v>
      </c>
    </row>
    <row r="446" spans="1:19" ht="12.75">
      <c r="A446" s="60" t="s">
        <v>197</v>
      </c>
      <c r="B446" s="61"/>
      <c r="C446" s="61"/>
      <c r="D446" s="63">
        <v>10.68</v>
      </c>
      <c r="E446" s="61"/>
      <c r="F446" s="61"/>
      <c r="G446" s="61"/>
      <c r="L446" s="91">
        <f>D446</f>
        <v>10.68</v>
      </c>
      <c r="R446">
        <f t="shared" si="37"/>
        <v>10.68</v>
      </c>
      <c r="S446" s="91">
        <f t="shared" si="38"/>
        <v>0</v>
      </c>
    </row>
    <row r="447" spans="1:19" ht="12.75">
      <c r="A447" s="60" t="s">
        <v>199</v>
      </c>
      <c r="B447" s="61"/>
      <c r="C447" s="61"/>
      <c r="D447" s="63">
        <v>6.64</v>
      </c>
      <c r="E447" s="61"/>
      <c r="F447" s="61"/>
      <c r="G447" s="61"/>
      <c r="O447" s="91">
        <f>D447</f>
        <v>6.64</v>
      </c>
      <c r="R447">
        <f t="shared" si="37"/>
        <v>6.64</v>
      </c>
      <c r="S447" s="91">
        <f t="shared" si="38"/>
        <v>0</v>
      </c>
    </row>
    <row r="448" spans="1:19" ht="12.75">
      <c r="A448" s="60" t="s">
        <v>201</v>
      </c>
      <c r="B448" s="61"/>
      <c r="C448" s="61"/>
      <c r="D448" s="63">
        <v>0.17</v>
      </c>
      <c r="E448" s="61"/>
      <c r="F448" s="61"/>
      <c r="G448" s="61"/>
      <c r="M448" s="91">
        <f>D448</f>
        <v>0.17</v>
      </c>
      <c r="R448">
        <f t="shared" si="37"/>
        <v>0.17</v>
      </c>
      <c r="S448" s="91">
        <f t="shared" si="38"/>
        <v>0</v>
      </c>
    </row>
    <row r="449" spans="1:19" ht="12.75">
      <c r="A449" s="60" t="s">
        <v>202</v>
      </c>
      <c r="B449" s="61"/>
      <c r="C449" s="61"/>
      <c r="D449" s="63">
        <v>1.21</v>
      </c>
      <c r="E449" s="61"/>
      <c r="F449" s="61"/>
      <c r="G449" s="61"/>
      <c r="M449" s="91">
        <f>D449</f>
        <v>1.21</v>
      </c>
      <c r="R449">
        <f t="shared" si="37"/>
        <v>1.21</v>
      </c>
      <c r="S449" s="91">
        <f t="shared" si="38"/>
        <v>0</v>
      </c>
    </row>
    <row r="450" spans="1:19" ht="12.75">
      <c r="A450" s="60" t="s">
        <v>47</v>
      </c>
      <c r="B450" s="61"/>
      <c r="C450" s="61"/>
      <c r="D450" s="63">
        <v>939.12</v>
      </c>
      <c r="E450" s="61"/>
      <c r="F450" s="61"/>
      <c r="G450" s="61"/>
      <c r="H450" s="91">
        <f>D450</f>
        <v>939.12</v>
      </c>
      <c r="R450">
        <f t="shared" si="37"/>
        <v>939.12</v>
      </c>
      <c r="S450" s="91">
        <f t="shared" si="38"/>
        <v>0</v>
      </c>
    </row>
    <row r="451" spans="1:19" ht="12.75">
      <c r="A451" s="60" t="s">
        <v>41</v>
      </c>
      <c r="B451" s="61"/>
      <c r="C451" s="61"/>
      <c r="D451" s="63">
        <v>0.29</v>
      </c>
      <c r="E451" s="61"/>
      <c r="F451" s="61"/>
      <c r="G451" s="61"/>
      <c r="H451" s="91">
        <f>D451</f>
        <v>0.29</v>
      </c>
      <c r="R451">
        <f t="shared" si="37"/>
        <v>0.29</v>
      </c>
      <c r="S451" s="91">
        <f t="shared" si="38"/>
        <v>0</v>
      </c>
    </row>
    <row r="452" spans="1:19" ht="12.75">
      <c r="A452" s="60" t="s">
        <v>206</v>
      </c>
      <c r="B452" s="61"/>
      <c r="C452" s="61"/>
      <c r="D452" s="63">
        <v>2.2</v>
      </c>
      <c r="E452" s="61"/>
      <c r="F452" s="61"/>
      <c r="G452" s="61"/>
      <c r="M452" s="91">
        <f>D452</f>
        <v>2.2</v>
      </c>
      <c r="R452">
        <f t="shared" si="37"/>
        <v>2.2</v>
      </c>
      <c r="S452" s="91">
        <f t="shared" si="38"/>
        <v>0</v>
      </c>
    </row>
    <row r="453" spans="1:19" ht="12.75">
      <c r="A453" s="60" t="s">
        <v>207</v>
      </c>
      <c r="B453" s="61"/>
      <c r="C453" s="61"/>
      <c r="D453" s="63">
        <v>2.37</v>
      </c>
      <c r="E453" s="61"/>
      <c r="F453" s="61"/>
      <c r="G453" s="61"/>
      <c r="M453" s="91">
        <f>D453</f>
        <v>2.37</v>
      </c>
      <c r="R453">
        <f t="shared" si="37"/>
        <v>2.37</v>
      </c>
      <c r="S453" s="91">
        <f t="shared" si="38"/>
        <v>0</v>
      </c>
    </row>
    <row r="454" spans="1:19" ht="12.75">
      <c r="A454" s="60" t="s">
        <v>208</v>
      </c>
      <c r="B454" s="61"/>
      <c r="C454" s="61"/>
      <c r="D454" s="63">
        <v>2.77</v>
      </c>
      <c r="E454" s="61"/>
      <c r="F454" s="61"/>
      <c r="G454" s="61"/>
      <c r="M454" s="91">
        <f>D454</f>
        <v>2.77</v>
      </c>
      <c r="R454">
        <f t="shared" si="37"/>
        <v>2.77</v>
      </c>
      <c r="S454" s="91">
        <f t="shared" si="38"/>
        <v>0</v>
      </c>
    </row>
    <row r="455" spans="1:19" ht="12.75">
      <c r="A455" s="60" t="s">
        <v>216</v>
      </c>
      <c r="B455" s="61"/>
      <c r="C455" s="61"/>
      <c r="D455" s="63">
        <v>2.11</v>
      </c>
      <c r="E455" s="61"/>
      <c r="F455" s="61"/>
      <c r="G455" s="61"/>
      <c r="M455" s="91">
        <f>D455</f>
        <v>2.11</v>
      </c>
      <c r="R455">
        <f t="shared" si="37"/>
        <v>2.11</v>
      </c>
      <c r="S455" s="91">
        <f t="shared" si="38"/>
        <v>0</v>
      </c>
    </row>
    <row r="456" spans="1:19" ht="12.75">
      <c r="A456" s="60" t="s">
        <v>218</v>
      </c>
      <c r="B456" s="61"/>
      <c r="C456" s="61"/>
      <c r="D456" s="62">
        <v>1519.31</v>
      </c>
      <c r="E456" s="61"/>
      <c r="F456" s="61"/>
      <c r="G456" s="61"/>
      <c r="J456" s="55">
        <f>D456</f>
        <v>1519.31</v>
      </c>
      <c r="R456">
        <f t="shared" si="37"/>
        <v>1519.31</v>
      </c>
      <c r="S456" s="91">
        <f t="shared" si="38"/>
        <v>0</v>
      </c>
    </row>
    <row r="457" spans="1:19" ht="12.75">
      <c r="A457" s="60" t="s">
        <v>223</v>
      </c>
      <c r="B457" s="61"/>
      <c r="C457" s="61"/>
      <c r="D457" s="63">
        <v>0.54</v>
      </c>
      <c r="E457" s="61"/>
      <c r="F457" s="61"/>
      <c r="G457" s="61"/>
      <c r="M457" s="91">
        <f>D457</f>
        <v>0.54</v>
      </c>
      <c r="R457">
        <f aca="true" t="shared" si="40" ref="R457:R520">SUM(H457:Q457)</f>
        <v>0.54</v>
      </c>
      <c r="S457" s="91">
        <f aca="true" t="shared" si="41" ref="S457:S520">D457-R457</f>
        <v>0</v>
      </c>
    </row>
    <row r="458" spans="1:19" ht="12.75">
      <c r="A458" s="60" t="s">
        <v>225</v>
      </c>
      <c r="B458" s="61"/>
      <c r="C458" s="61"/>
      <c r="D458" s="63">
        <v>3.59</v>
      </c>
      <c r="E458" s="61"/>
      <c r="F458" s="61"/>
      <c r="G458" s="61"/>
      <c r="M458" s="91">
        <f>D458</f>
        <v>3.59</v>
      </c>
      <c r="R458">
        <f t="shared" si="40"/>
        <v>3.59</v>
      </c>
      <c r="S458" s="91">
        <f t="shared" si="41"/>
        <v>0</v>
      </c>
    </row>
    <row r="459" spans="1:19" ht="12.75">
      <c r="A459" s="60" t="s">
        <v>247</v>
      </c>
      <c r="B459" s="61"/>
      <c r="C459" s="61"/>
      <c r="D459" s="63">
        <v>1.35</v>
      </c>
      <c r="E459" s="61"/>
      <c r="F459" s="61"/>
      <c r="G459" s="61"/>
      <c r="M459" s="91">
        <f>D459</f>
        <v>1.35</v>
      </c>
      <c r="R459">
        <f t="shared" si="40"/>
        <v>1.35</v>
      </c>
      <c r="S459" s="91">
        <f t="shared" si="41"/>
        <v>0</v>
      </c>
    </row>
    <row r="460" spans="1:19" ht="12.75">
      <c r="A460" s="60" t="s">
        <v>249</v>
      </c>
      <c r="B460" s="61"/>
      <c r="C460" s="61"/>
      <c r="D460" s="63">
        <v>0.31</v>
      </c>
      <c r="E460" s="61"/>
      <c r="F460" s="61"/>
      <c r="G460" s="61"/>
      <c r="M460" s="91">
        <f>D460</f>
        <v>0.31</v>
      </c>
      <c r="R460">
        <f t="shared" si="40"/>
        <v>0.31</v>
      </c>
      <c r="S460" s="91">
        <f t="shared" si="41"/>
        <v>0</v>
      </c>
    </row>
    <row r="461" spans="1:19" ht="12.75">
      <c r="A461" s="60" t="s">
        <v>267</v>
      </c>
      <c r="B461" s="61"/>
      <c r="C461" s="61"/>
      <c r="D461" s="63">
        <v>233.98</v>
      </c>
      <c r="E461" s="61"/>
      <c r="F461" s="61"/>
      <c r="G461" s="61"/>
      <c r="K461" s="91">
        <f>D461</f>
        <v>233.98</v>
      </c>
      <c r="R461">
        <f t="shared" si="40"/>
        <v>233.98</v>
      </c>
      <c r="S461" s="91">
        <f t="shared" si="41"/>
        <v>0</v>
      </c>
    </row>
    <row r="462" spans="1:19" ht="12.75">
      <c r="A462" s="60" t="s">
        <v>272</v>
      </c>
      <c r="B462" s="61"/>
      <c r="C462" s="61"/>
      <c r="D462" s="63">
        <v>2.99</v>
      </c>
      <c r="E462" s="61"/>
      <c r="F462" s="61"/>
      <c r="G462" s="61"/>
      <c r="M462" s="91">
        <f>D462</f>
        <v>2.99</v>
      </c>
      <c r="R462">
        <f t="shared" si="40"/>
        <v>2.99</v>
      </c>
      <c r="S462" s="91">
        <f t="shared" si="41"/>
        <v>0</v>
      </c>
    </row>
    <row r="463" spans="1:19" ht="12.75">
      <c r="A463" s="60" t="s">
        <v>273</v>
      </c>
      <c r="B463" s="61"/>
      <c r="C463" s="61"/>
      <c r="D463" s="63">
        <v>4.68</v>
      </c>
      <c r="E463" s="61"/>
      <c r="F463" s="61"/>
      <c r="G463" s="61"/>
      <c r="M463" s="91">
        <f>D463</f>
        <v>4.68</v>
      </c>
      <c r="R463">
        <f t="shared" si="40"/>
        <v>4.68</v>
      </c>
      <c r="S463" s="91">
        <f t="shared" si="41"/>
        <v>0</v>
      </c>
    </row>
    <row r="464" spans="1:19" ht="12.75">
      <c r="A464" s="60" t="s">
        <v>274</v>
      </c>
      <c r="B464" s="61"/>
      <c r="C464" s="61"/>
      <c r="D464" s="63">
        <v>0.86</v>
      </c>
      <c r="E464" s="61"/>
      <c r="F464" s="61"/>
      <c r="G464" s="61"/>
      <c r="M464" s="91">
        <f>D464</f>
        <v>0.86</v>
      </c>
      <c r="R464">
        <f t="shared" si="40"/>
        <v>0.86</v>
      </c>
      <c r="S464" s="91">
        <f t="shared" si="41"/>
        <v>0</v>
      </c>
    </row>
    <row r="465" spans="1:19" ht="12.75">
      <c r="A465" s="60" t="s">
        <v>279</v>
      </c>
      <c r="B465" s="61"/>
      <c r="C465" s="61"/>
      <c r="D465" s="63">
        <v>1.66</v>
      </c>
      <c r="E465" s="61"/>
      <c r="F465" s="61"/>
      <c r="G465" s="61"/>
      <c r="M465" s="91">
        <f>D465</f>
        <v>1.66</v>
      </c>
      <c r="R465">
        <f t="shared" si="40"/>
        <v>1.66</v>
      </c>
      <c r="S465" s="91">
        <f t="shared" si="41"/>
        <v>0</v>
      </c>
    </row>
    <row r="466" spans="1:19" ht="12.75">
      <c r="A466" s="60" t="s">
        <v>281</v>
      </c>
      <c r="B466" s="61"/>
      <c r="C466" s="61"/>
      <c r="D466" s="63">
        <v>0.12</v>
      </c>
      <c r="E466" s="61"/>
      <c r="F466" s="61"/>
      <c r="G466" s="61"/>
      <c r="H466" s="91">
        <f>D466</f>
        <v>0.12</v>
      </c>
      <c r="R466">
        <f t="shared" si="40"/>
        <v>0.12</v>
      </c>
      <c r="S466" s="91">
        <f t="shared" si="41"/>
        <v>0</v>
      </c>
    </row>
    <row r="467" spans="1:19" ht="12.75">
      <c r="A467" s="60" t="s">
        <v>282</v>
      </c>
      <c r="B467" s="61"/>
      <c r="C467" s="61"/>
      <c r="D467" s="63">
        <v>4.2</v>
      </c>
      <c r="E467" s="61"/>
      <c r="F467" s="61"/>
      <c r="G467" s="61"/>
      <c r="I467" s="91">
        <f>D467</f>
        <v>4.2</v>
      </c>
      <c r="R467">
        <f t="shared" si="40"/>
        <v>4.2</v>
      </c>
      <c r="S467" s="91">
        <f t="shared" si="41"/>
        <v>0</v>
      </c>
    </row>
    <row r="468" spans="1:19" ht="12.75">
      <c r="A468" s="57" t="s">
        <v>27</v>
      </c>
      <c r="B468" s="58"/>
      <c r="C468" s="58"/>
      <c r="D468" s="59">
        <v>187008.78</v>
      </c>
      <c r="E468" s="59">
        <v>187008.78</v>
      </c>
      <c r="F468" s="58"/>
      <c r="G468" s="58"/>
      <c r="R468">
        <f t="shared" si="40"/>
        <v>0</v>
      </c>
      <c r="S468" s="91">
        <f t="shared" si="41"/>
        <v>187008.78</v>
      </c>
    </row>
    <row r="469" spans="1:19" ht="12.75">
      <c r="A469" s="60" t="s">
        <v>190</v>
      </c>
      <c r="B469" s="61"/>
      <c r="C469" s="61"/>
      <c r="D469" s="61"/>
      <c r="E469" s="62">
        <v>187008.78</v>
      </c>
      <c r="F469" s="61"/>
      <c r="G469" s="61"/>
      <c r="R469">
        <f t="shared" si="40"/>
        <v>0</v>
      </c>
      <c r="S469" s="91">
        <f t="shared" si="41"/>
        <v>0</v>
      </c>
    </row>
    <row r="470" spans="1:19" ht="24">
      <c r="A470" s="60" t="s">
        <v>191</v>
      </c>
      <c r="B470" s="61"/>
      <c r="C470" s="61"/>
      <c r="D470" s="63">
        <v>29.23</v>
      </c>
      <c r="E470" s="61"/>
      <c r="F470" s="61"/>
      <c r="G470" s="61"/>
      <c r="M470" s="91">
        <f aca="true" t="shared" si="42" ref="M470:M475">D470</f>
        <v>29.23</v>
      </c>
      <c r="R470">
        <f t="shared" si="40"/>
        <v>29.23</v>
      </c>
      <c r="S470" s="91">
        <f t="shared" si="41"/>
        <v>0</v>
      </c>
    </row>
    <row r="471" spans="1:19" ht="12.75">
      <c r="A471" s="60" t="s">
        <v>192</v>
      </c>
      <c r="B471" s="61"/>
      <c r="C471" s="61"/>
      <c r="D471" s="63">
        <v>1.96</v>
      </c>
      <c r="E471" s="61"/>
      <c r="F471" s="61"/>
      <c r="G471" s="61"/>
      <c r="M471" s="91">
        <f t="shared" si="42"/>
        <v>1.96</v>
      </c>
      <c r="R471">
        <f t="shared" si="40"/>
        <v>1.96</v>
      </c>
      <c r="S471" s="91">
        <f t="shared" si="41"/>
        <v>0</v>
      </c>
    </row>
    <row r="472" spans="1:19" ht="12.75">
      <c r="A472" s="60" t="s">
        <v>193</v>
      </c>
      <c r="B472" s="61"/>
      <c r="C472" s="61"/>
      <c r="D472" s="63">
        <v>3.92</v>
      </c>
      <c r="E472" s="61"/>
      <c r="F472" s="61"/>
      <c r="G472" s="61"/>
      <c r="M472" s="91">
        <f t="shared" si="42"/>
        <v>3.92</v>
      </c>
      <c r="R472">
        <f t="shared" si="40"/>
        <v>3.92</v>
      </c>
      <c r="S472" s="91">
        <f t="shared" si="41"/>
        <v>0</v>
      </c>
    </row>
    <row r="473" spans="1:19" ht="24">
      <c r="A473" s="60" t="s">
        <v>194</v>
      </c>
      <c r="B473" s="61"/>
      <c r="C473" s="61"/>
      <c r="D473" s="63">
        <v>22.58</v>
      </c>
      <c r="E473" s="61"/>
      <c r="F473" s="61"/>
      <c r="G473" s="61"/>
      <c r="M473" s="91">
        <f t="shared" si="42"/>
        <v>22.58</v>
      </c>
      <c r="R473">
        <f t="shared" si="40"/>
        <v>22.58</v>
      </c>
      <c r="S473" s="91">
        <f t="shared" si="41"/>
        <v>0</v>
      </c>
    </row>
    <row r="474" spans="1:19" ht="24">
      <c r="A474" s="60" t="s">
        <v>195</v>
      </c>
      <c r="B474" s="61"/>
      <c r="C474" s="61"/>
      <c r="D474" s="63">
        <v>11.91</v>
      </c>
      <c r="E474" s="61"/>
      <c r="F474" s="61"/>
      <c r="G474" s="61"/>
      <c r="M474" s="91">
        <f t="shared" si="42"/>
        <v>11.91</v>
      </c>
      <c r="R474">
        <f t="shared" si="40"/>
        <v>11.91</v>
      </c>
      <c r="S474" s="91">
        <f t="shared" si="41"/>
        <v>0</v>
      </c>
    </row>
    <row r="475" spans="1:19" ht="12.75">
      <c r="A475" s="60" t="s">
        <v>196</v>
      </c>
      <c r="B475" s="61"/>
      <c r="C475" s="61"/>
      <c r="D475" s="63">
        <v>2.78</v>
      </c>
      <c r="E475" s="61"/>
      <c r="F475" s="61"/>
      <c r="G475" s="61"/>
      <c r="M475" s="91">
        <f t="shared" si="42"/>
        <v>2.78</v>
      </c>
      <c r="R475">
        <f t="shared" si="40"/>
        <v>2.78</v>
      </c>
      <c r="S475" s="91">
        <f t="shared" si="41"/>
        <v>0</v>
      </c>
    </row>
    <row r="476" spans="1:19" ht="12.75">
      <c r="A476" s="60" t="s">
        <v>197</v>
      </c>
      <c r="B476" s="61"/>
      <c r="C476" s="61"/>
      <c r="D476" s="62">
        <v>1427.12</v>
      </c>
      <c r="E476" s="61"/>
      <c r="F476" s="61"/>
      <c r="G476" s="61"/>
      <c r="L476" s="55">
        <f>D476</f>
        <v>1427.12</v>
      </c>
      <c r="R476">
        <f t="shared" si="40"/>
        <v>1427.12</v>
      </c>
      <c r="S476" s="91">
        <f t="shared" si="41"/>
        <v>0</v>
      </c>
    </row>
    <row r="477" spans="1:19" ht="12.75">
      <c r="A477" s="60" t="s">
        <v>198</v>
      </c>
      <c r="B477" s="61"/>
      <c r="C477" s="61"/>
      <c r="D477" s="63">
        <v>13</v>
      </c>
      <c r="E477" s="61"/>
      <c r="F477" s="61"/>
      <c r="G477" s="61"/>
      <c r="M477" s="91">
        <f>D477</f>
        <v>13</v>
      </c>
      <c r="R477">
        <f t="shared" si="40"/>
        <v>13</v>
      </c>
      <c r="S477" s="91">
        <f t="shared" si="41"/>
        <v>0</v>
      </c>
    </row>
    <row r="478" spans="1:19" ht="12.75">
      <c r="A478" s="60" t="s">
        <v>199</v>
      </c>
      <c r="B478" s="61"/>
      <c r="C478" s="61"/>
      <c r="D478" s="63">
        <v>102.13</v>
      </c>
      <c r="E478" s="61"/>
      <c r="F478" s="61"/>
      <c r="G478" s="61"/>
      <c r="O478" s="91">
        <f>D478</f>
        <v>102.13</v>
      </c>
      <c r="R478">
        <f t="shared" si="40"/>
        <v>102.13</v>
      </c>
      <c r="S478" s="91">
        <f t="shared" si="41"/>
        <v>0</v>
      </c>
    </row>
    <row r="479" spans="1:19" ht="12.75">
      <c r="A479" s="60" t="s">
        <v>201</v>
      </c>
      <c r="B479" s="61"/>
      <c r="C479" s="61"/>
      <c r="D479" s="63">
        <v>7.19</v>
      </c>
      <c r="E479" s="61"/>
      <c r="F479" s="61"/>
      <c r="G479" s="61"/>
      <c r="M479" s="91">
        <f>D479</f>
        <v>7.19</v>
      </c>
      <c r="R479">
        <f t="shared" si="40"/>
        <v>7.19</v>
      </c>
      <c r="S479" s="91">
        <f t="shared" si="41"/>
        <v>0</v>
      </c>
    </row>
    <row r="480" spans="1:19" ht="12.75">
      <c r="A480" s="60" t="s">
        <v>202</v>
      </c>
      <c r="B480" s="61"/>
      <c r="C480" s="61"/>
      <c r="D480" s="63">
        <v>40.43</v>
      </c>
      <c r="E480" s="61"/>
      <c r="F480" s="61"/>
      <c r="G480" s="61"/>
      <c r="M480" s="91">
        <f>D480</f>
        <v>40.43</v>
      </c>
      <c r="R480">
        <f t="shared" si="40"/>
        <v>40.43</v>
      </c>
      <c r="S480" s="91">
        <f t="shared" si="41"/>
        <v>0</v>
      </c>
    </row>
    <row r="481" spans="1:19" ht="12.75">
      <c r="A481" s="60" t="s">
        <v>47</v>
      </c>
      <c r="B481" s="61"/>
      <c r="C481" s="61"/>
      <c r="D481" s="62">
        <v>88179.96</v>
      </c>
      <c r="E481" s="61"/>
      <c r="F481" s="61"/>
      <c r="G481" s="61"/>
      <c r="H481" s="55">
        <f>D481</f>
        <v>88179.96</v>
      </c>
      <c r="R481">
        <f t="shared" si="40"/>
        <v>88179.96</v>
      </c>
      <c r="S481" s="91">
        <f t="shared" si="41"/>
        <v>0</v>
      </c>
    </row>
    <row r="482" spans="1:19" ht="24">
      <c r="A482" s="60" t="s">
        <v>203</v>
      </c>
      <c r="B482" s="61"/>
      <c r="C482" s="61"/>
      <c r="D482" s="63">
        <v>217.42</v>
      </c>
      <c r="E482" s="61"/>
      <c r="F482" s="61"/>
      <c r="G482" s="61"/>
      <c r="M482" s="91">
        <f>D482</f>
        <v>217.42</v>
      </c>
      <c r="R482">
        <f t="shared" si="40"/>
        <v>217.42</v>
      </c>
      <c r="S482" s="91">
        <f t="shared" si="41"/>
        <v>0</v>
      </c>
    </row>
    <row r="483" spans="1:19" ht="12.75">
      <c r="A483" s="60" t="s">
        <v>204</v>
      </c>
      <c r="B483" s="61"/>
      <c r="C483" s="61"/>
      <c r="D483" s="63">
        <v>7.64</v>
      </c>
      <c r="E483" s="61"/>
      <c r="F483" s="61"/>
      <c r="G483" s="61"/>
      <c r="M483" s="91">
        <f>D483</f>
        <v>7.64</v>
      </c>
      <c r="R483">
        <f t="shared" si="40"/>
        <v>7.64</v>
      </c>
      <c r="S483" s="91">
        <f t="shared" si="41"/>
        <v>0</v>
      </c>
    </row>
    <row r="484" spans="1:19" ht="12.75">
      <c r="A484" s="60" t="s">
        <v>41</v>
      </c>
      <c r="B484" s="61"/>
      <c r="C484" s="61"/>
      <c r="D484" s="62">
        <v>8001.58</v>
      </c>
      <c r="E484" s="61"/>
      <c r="F484" s="61"/>
      <c r="G484" s="61"/>
      <c r="H484" s="55">
        <f>D484</f>
        <v>8001.58</v>
      </c>
      <c r="R484">
        <f t="shared" si="40"/>
        <v>8001.58</v>
      </c>
      <c r="S484" s="91">
        <f t="shared" si="41"/>
        <v>0</v>
      </c>
    </row>
    <row r="485" spans="1:19" ht="12.75">
      <c r="A485" s="60" t="s">
        <v>205</v>
      </c>
      <c r="B485" s="61"/>
      <c r="C485" s="61"/>
      <c r="D485" s="63">
        <v>5.49</v>
      </c>
      <c r="E485" s="61"/>
      <c r="F485" s="61"/>
      <c r="G485" s="61"/>
      <c r="H485" s="91">
        <f>D485</f>
        <v>5.49</v>
      </c>
      <c r="R485">
        <f t="shared" si="40"/>
        <v>5.49</v>
      </c>
      <c r="S485" s="91">
        <f t="shared" si="41"/>
        <v>0</v>
      </c>
    </row>
    <row r="486" spans="1:19" ht="12.75">
      <c r="A486" s="60" t="s">
        <v>206</v>
      </c>
      <c r="B486" s="61"/>
      <c r="C486" s="61"/>
      <c r="D486" s="63">
        <v>92.41</v>
      </c>
      <c r="E486" s="61"/>
      <c r="F486" s="61"/>
      <c r="G486" s="61"/>
      <c r="M486" s="91">
        <f aca="true" t="shared" si="43" ref="M486:M491">D486</f>
        <v>92.41</v>
      </c>
      <c r="R486">
        <f t="shared" si="40"/>
        <v>92.41</v>
      </c>
      <c r="S486" s="91">
        <f t="shared" si="41"/>
        <v>0</v>
      </c>
    </row>
    <row r="487" spans="1:19" ht="12.75">
      <c r="A487" s="60" t="s">
        <v>207</v>
      </c>
      <c r="B487" s="61"/>
      <c r="C487" s="61"/>
      <c r="D487" s="63">
        <v>74.97</v>
      </c>
      <c r="E487" s="61"/>
      <c r="F487" s="61"/>
      <c r="G487" s="61"/>
      <c r="M487" s="91">
        <f t="shared" si="43"/>
        <v>74.97</v>
      </c>
      <c r="R487">
        <f t="shared" si="40"/>
        <v>74.97</v>
      </c>
      <c r="S487" s="91">
        <f t="shared" si="41"/>
        <v>0</v>
      </c>
    </row>
    <row r="488" spans="1:19" ht="12.75">
      <c r="A488" s="60" t="s">
        <v>208</v>
      </c>
      <c r="B488" s="61"/>
      <c r="C488" s="61"/>
      <c r="D488" s="63">
        <v>83.1</v>
      </c>
      <c r="E488" s="61"/>
      <c r="F488" s="61"/>
      <c r="G488" s="61"/>
      <c r="M488" s="91">
        <f t="shared" si="43"/>
        <v>83.1</v>
      </c>
      <c r="R488">
        <f t="shared" si="40"/>
        <v>83.1</v>
      </c>
      <c r="S488" s="91">
        <f t="shared" si="41"/>
        <v>0</v>
      </c>
    </row>
    <row r="489" spans="1:19" ht="12.75">
      <c r="A489" s="60" t="s">
        <v>209</v>
      </c>
      <c r="B489" s="61"/>
      <c r="C489" s="61"/>
      <c r="D489" s="63">
        <v>20.5</v>
      </c>
      <c r="E489" s="61"/>
      <c r="F489" s="61"/>
      <c r="G489" s="61"/>
      <c r="M489" s="91">
        <f t="shared" si="43"/>
        <v>20.5</v>
      </c>
      <c r="R489">
        <f t="shared" si="40"/>
        <v>20.5</v>
      </c>
      <c r="S489" s="91">
        <f t="shared" si="41"/>
        <v>0</v>
      </c>
    </row>
    <row r="490" spans="1:19" ht="12.75">
      <c r="A490" s="60" t="s">
        <v>210</v>
      </c>
      <c r="B490" s="61"/>
      <c r="C490" s="61"/>
      <c r="D490" s="63">
        <v>435.95</v>
      </c>
      <c r="E490" s="61"/>
      <c r="F490" s="61"/>
      <c r="G490" s="61"/>
      <c r="M490" s="91">
        <f t="shared" si="43"/>
        <v>435.95</v>
      </c>
      <c r="R490">
        <f t="shared" si="40"/>
        <v>435.95</v>
      </c>
      <c r="S490" s="91">
        <f t="shared" si="41"/>
        <v>0</v>
      </c>
    </row>
    <row r="491" spans="1:19" ht="12.75">
      <c r="A491" s="60" t="s">
        <v>211</v>
      </c>
      <c r="B491" s="61"/>
      <c r="C491" s="61"/>
      <c r="D491" s="63">
        <v>44.86</v>
      </c>
      <c r="E491" s="61"/>
      <c r="F491" s="61"/>
      <c r="G491" s="61"/>
      <c r="M491" s="91">
        <f t="shared" si="43"/>
        <v>44.86</v>
      </c>
      <c r="R491">
        <f t="shared" si="40"/>
        <v>44.86</v>
      </c>
      <c r="S491" s="91">
        <f t="shared" si="41"/>
        <v>0</v>
      </c>
    </row>
    <row r="492" spans="1:19" ht="12.75">
      <c r="A492" s="60" t="s">
        <v>127</v>
      </c>
      <c r="B492" s="61"/>
      <c r="C492" s="61"/>
      <c r="D492" s="63">
        <v>8.99</v>
      </c>
      <c r="E492" s="61"/>
      <c r="F492" s="61"/>
      <c r="G492" s="61"/>
      <c r="P492" s="91">
        <f>D492</f>
        <v>8.99</v>
      </c>
      <c r="R492">
        <f t="shared" si="40"/>
        <v>8.99</v>
      </c>
      <c r="S492" s="91">
        <f t="shared" si="41"/>
        <v>0</v>
      </c>
    </row>
    <row r="493" spans="1:19" ht="12.75">
      <c r="A493" s="60" t="s">
        <v>213</v>
      </c>
      <c r="B493" s="61"/>
      <c r="C493" s="61"/>
      <c r="D493" s="63">
        <v>18.22</v>
      </c>
      <c r="E493" s="61"/>
      <c r="F493" s="61"/>
      <c r="G493" s="61"/>
      <c r="M493" s="91">
        <f>D493</f>
        <v>18.22</v>
      </c>
      <c r="R493">
        <f t="shared" si="40"/>
        <v>18.22</v>
      </c>
      <c r="S493" s="91">
        <f t="shared" si="41"/>
        <v>0</v>
      </c>
    </row>
    <row r="494" spans="1:19" ht="12.75">
      <c r="A494" s="60" t="s">
        <v>214</v>
      </c>
      <c r="B494" s="61"/>
      <c r="C494" s="61"/>
      <c r="D494" s="63">
        <v>12.82</v>
      </c>
      <c r="E494" s="61"/>
      <c r="F494" s="61"/>
      <c r="G494" s="61"/>
      <c r="M494" s="91">
        <f>D494</f>
        <v>12.82</v>
      </c>
      <c r="R494">
        <f t="shared" si="40"/>
        <v>12.82</v>
      </c>
      <c r="S494" s="91">
        <f t="shared" si="41"/>
        <v>0</v>
      </c>
    </row>
    <row r="495" spans="1:19" ht="12.75">
      <c r="A495" s="60" t="s">
        <v>215</v>
      </c>
      <c r="B495" s="61"/>
      <c r="C495" s="61"/>
      <c r="D495" s="63">
        <v>11.41</v>
      </c>
      <c r="E495" s="61"/>
      <c r="F495" s="61"/>
      <c r="G495" s="61"/>
      <c r="M495" s="91">
        <f>D495</f>
        <v>11.41</v>
      </c>
      <c r="R495">
        <f t="shared" si="40"/>
        <v>11.41</v>
      </c>
      <c r="S495" s="91">
        <f t="shared" si="41"/>
        <v>0</v>
      </c>
    </row>
    <row r="496" spans="1:19" ht="12.75">
      <c r="A496" s="60" t="s">
        <v>216</v>
      </c>
      <c r="B496" s="61"/>
      <c r="C496" s="61"/>
      <c r="D496" s="63">
        <v>63.38</v>
      </c>
      <c r="E496" s="61"/>
      <c r="F496" s="61"/>
      <c r="G496" s="61"/>
      <c r="M496" s="91">
        <f>D496</f>
        <v>63.38</v>
      </c>
      <c r="R496">
        <f t="shared" si="40"/>
        <v>63.38</v>
      </c>
      <c r="S496" s="91">
        <f t="shared" si="41"/>
        <v>0</v>
      </c>
    </row>
    <row r="497" spans="1:19" ht="24">
      <c r="A497" s="60" t="s">
        <v>217</v>
      </c>
      <c r="B497" s="61"/>
      <c r="C497" s="61"/>
      <c r="D497" s="63">
        <v>35.44</v>
      </c>
      <c r="E497" s="61"/>
      <c r="F497" s="61"/>
      <c r="G497" s="61"/>
      <c r="M497" s="91">
        <f>D497</f>
        <v>35.44</v>
      </c>
      <c r="R497">
        <f t="shared" si="40"/>
        <v>35.44</v>
      </c>
      <c r="S497" s="91">
        <f t="shared" si="41"/>
        <v>0</v>
      </c>
    </row>
    <row r="498" spans="1:19" ht="12.75">
      <c r="A498" s="60" t="s">
        <v>218</v>
      </c>
      <c r="B498" s="61"/>
      <c r="C498" s="61"/>
      <c r="D498" s="62">
        <v>43713.8</v>
      </c>
      <c r="E498" s="61"/>
      <c r="F498" s="61"/>
      <c r="G498" s="61"/>
      <c r="J498" s="55">
        <f>D498</f>
        <v>43713.8</v>
      </c>
      <c r="R498">
        <f t="shared" si="40"/>
        <v>43713.8</v>
      </c>
      <c r="S498" s="91">
        <f t="shared" si="41"/>
        <v>0</v>
      </c>
    </row>
    <row r="499" spans="1:19" ht="12.75">
      <c r="A499" s="60" t="s">
        <v>219</v>
      </c>
      <c r="B499" s="61"/>
      <c r="C499" s="61"/>
      <c r="D499" s="63">
        <v>233.01</v>
      </c>
      <c r="E499" s="61"/>
      <c r="F499" s="61"/>
      <c r="G499" s="61"/>
      <c r="M499" s="91">
        <f aca="true" t="shared" si="44" ref="M499:M509">D499</f>
        <v>233.01</v>
      </c>
      <c r="R499">
        <f t="shared" si="40"/>
        <v>233.01</v>
      </c>
      <c r="S499" s="91">
        <f t="shared" si="41"/>
        <v>0</v>
      </c>
    </row>
    <row r="500" spans="1:19" ht="12.75">
      <c r="A500" s="60" t="s">
        <v>221</v>
      </c>
      <c r="B500" s="61"/>
      <c r="C500" s="61"/>
      <c r="D500" s="63">
        <v>86.36</v>
      </c>
      <c r="E500" s="61"/>
      <c r="F500" s="61"/>
      <c r="G500" s="61"/>
      <c r="M500" s="91">
        <f t="shared" si="44"/>
        <v>86.36</v>
      </c>
      <c r="R500">
        <f t="shared" si="40"/>
        <v>86.36</v>
      </c>
      <c r="S500" s="91">
        <f t="shared" si="41"/>
        <v>0</v>
      </c>
    </row>
    <row r="501" spans="1:19" ht="12.75">
      <c r="A501" s="60" t="s">
        <v>222</v>
      </c>
      <c r="B501" s="61"/>
      <c r="C501" s="61"/>
      <c r="D501" s="63">
        <v>0.66</v>
      </c>
      <c r="E501" s="61"/>
      <c r="F501" s="61"/>
      <c r="G501" s="61"/>
      <c r="M501" s="91">
        <f t="shared" si="44"/>
        <v>0.66</v>
      </c>
      <c r="R501">
        <f t="shared" si="40"/>
        <v>0.66</v>
      </c>
      <c r="S501" s="91">
        <f t="shared" si="41"/>
        <v>0</v>
      </c>
    </row>
    <row r="502" spans="1:19" ht="12.75">
      <c r="A502" s="60" t="s">
        <v>223</v>
      </c>
      <c r="B502" s="61"/>
      <c r="C502" s="61"/>
      <c r="D502" s="63">
        <v>79.36</v>
      </c>
      <c r="E502" s="61"/>
      <c r="F502" s="61"/>
      <c r="G502" s="61"/>
      <c r="M502" s="91">
        <f t="shared" si="44"/>
        <v>79.36</v>
      </c>
      <c r="R502">
        <f t="shared" si="40"/>
        <v>79.36</v>
      </c>
      <c r="S502" s="91">
        <f t="shared" si="41"/>
        <v>0</v>
      </c>
    </row>
    <row r="503" spans="1:19" ht="12.75">
      <c r="A503" s="60" t="s">
        <v>224</v>
      </c>
      <c r="B503" s="61"/>
      <c r="C503" s="61"/>
      <c r="D503" s="63">
        <v>4.14</v>
      </c>
      <c r="E503" s="61"/>
      <c r="F503" s="61"/>
      <c r="G503" s="61"/>
      <c r="M503" s="91">
        <f t="shared" si="44"/>
        <v>4.14</v>
      </c>
      <c r="R503">
        <f t="shared" si="40"/>
        <v>4.14</v>
      </c>
      <c r="S503" s="91">
        <f t="shared" si="41"/>
        <v>0</v>
      </c>
    </row>
    <row r="504" spans="1:19" ht="12.75">
      <c r="A504" s="60" t="s">
        <v>225</v>
      </c>
      <c r="B504" s="61"/>
      <c r="C504" s="61"/>
      <c r="D504" s="62">
        <v>35117.11</v>
      </c>
      <c r="E504" s="61"/>
      <c r="F504" s="61"/>
      <c r="G504" s="61"/>
      <c r="M504" s="91">
        <f t="shared" si="44"/>
        <v>35117.11</v>
      </c>
      <c r="R504">
        <f t="shared" si="40"/>
        <v>35117.11</v>
      </c>
      <c r="S504" s="91">
        <f t="shared" si="41"/>
        <v>0</v>
      </c>
    </row>
    <row r="505" spans="1:19" ht="12.75">
      <c r="A505" s="60" t="s">
        <v>246</v>
      </c>
      <c r="B505" s="61"/>
      <c r="C505" s="61"/>
      <c r="D505" s="63">
        <v>187.22</v>
      </c>
      <c r="E505" s="61"/>
      <c r="F505" s="61"/>
      <c r="G505" s="61"/>
      <c r="M505" s="91">
        <f t="shared" si="44"/>
        <v>187.22</v>
      </c>
      <c r="R505">
        <f t="shared" si="40"/>
        <v>187.22</v>
      </c>
      <c r="S505" s="91">
        <f t="shared" si="41"/>
        <v>0</v>
      </c>
    </row>
    <row r="506" spans="1:19" ht="12.75">
      <c r="A506" s="60" t="s">
        <v>247</v>
      </c>
      <c r="B506" s="61"/>
      <c r="C506" s="61"/>
      <c r="D506" s="63">
        <v>5.25</v>
      </c>
      <c r="E506" s="61"/>
      <c r="F506" s="61"/>
      <c r="G506" s="61"/>
      <c r="M506" s="91">
        <f t="shared" si="44"/>
        <v>5.25</v>
      </c>
      <c r="R506">
        <f t="shared" si="40"/>
        <v>5.25</v>
      </c>
      <c r="S506" s="91">
        <f t="shared" si="41"/>
        <v>0</v>
      </c>
    </row>
    <row r="507" spans="1:19" ht="12.75">
      <c r="A507" s="60" t="s">
        <v>248</v>
      </c>
      <c r="B507" s="61"/>
      <c r="C507" s="61"/>
      <c r="D507" s="63">
        <v>55.57</v>
      </c>
      <c r="E507" s="61"/>
      <c r="F507" s="61"/>
      <c r="G507" s="61"/>
      <c r="M507" s="91">
        <f t="shared" si="44"/>
        <v>55.57</v>
      </c>
      <c r="R507">
        <f t="shared" si="40"/>
        <v>55.57</v>
      </c>
      <c r="S507" s="91">
        <f t="shared" si="41"/>
        <v>0</v>
      </c>
    </row>
    <row r="508" spans="1:19" ht="12.75">
      <c r="A508" s="60" t="s">
        <v>249</v>
      </c>
      <c r="B508" s="61"/>
      <c r="C508" s="61"/>
      <c r="D508" s="63">
        <v>3.76</v>
      </c>
      <c r="E508" s="61"/>
      <c r="F508" s="61"/>
      <c r="G508" s="61"/>
      <c r="M508" s="91">
        <f t="shared" si="44"/>
        <v>3.76</v>
      </c>
      <c r="R508">
        <f t="shared" si="40"/>
        <v>3.76</v>
      </c>
      <c r="S508" s="91">
        <f t="shared" si="41"/>
        <v>0</v>
      </c>
    </row>
    <row r="509" spans="1:19" ht="12.75">
      <c r="A509" s="60" t="s">
        <v>251</v>
      </c>
      <c r="B509" s="61"/>
      <c r="C509" s="61"/>
      <c r="D509" s="63">
        <v>2.06</v>
      </c>
      <c r="E509" s="61"/>
      <c r="F509" s="61"/>
      <c r="G509" s="61"/>
      <c r="M509" s="91">
        <f t="shared" si="44"/>
        <v>2.06</v>
      </c>
      <c r="R509">
        <f t="shared" si="40"/>
        <v>2.06</v>
      </c>
      <c r="S509" s="91">
        <f t="shared" si="41"/>
        <v>0</v>
      </c>
    </row>
    <row r="510" spans="1:19" ht="24">
      <c r="A510" s="60" t="s">
        <v>265</v>
      </c>
      <c r="B510" s="61"/>
      <c r="C510" s="61"/>
      <c r="D510" s="63">
        <v>63.17</v>
      </c>
      <c r="E510" s="61"/>
      <c r="F510" s="61"/>
      <c r="G510" s="61"/>
      <c r="M510" s="91"/>
      <c r="N510" s="91">
        <f>D510</f>
        <v>63.17</v>
      </c>
      <c r="R510">
        <f t="shared" si="40"/>
        <v>63.17</v>
      </c>
      <c r="S510" s="91">
        <f t="shared" si="41"/>
        <v>0</v>
      </c>
    </row>
    <row r="511" spans="1:19" ht="12.75">
      <c r="A511" s="60" t="s">
        <v>266</v>
      </c>
      <c r="B511" s="61"/>
      <c r="C511" s="61"/>
      <c r="D511" s="63">
        <v>16.71</v>
      </c>
      <c r="E511" s="61"/>
      <c r="F511" s="61"/>
      <c r="G511" s="61"/>
      <c r="H511" s="91">
        <f>D511</f>
        <v>16.71</v>
      </c>
      <c r="R511">
        <f t="shared" si="40"/>
        <v>16.71</v>
      </c>
      <c r="S511" s="91">
        <f t="shared" si="41"/>
        <v>0</v>
      </c>
    </row>
    <row r="512" spans="1:19" ht="12.75">
      <c r="A512" s="60" t="s">
        <v>267</v>
      </c>
      <c r="B512" s="61"/>
      <c r="C512" s="61"/>
      <c r="D512" s="62">
        <v>6731.92</v>
      </c>
      <c r="E512" s="61"/>
      <c r="F512" s="61"/>
      <c r="G512" s="61"/>
      <c r="K512" s="55">
        <f>D512</f>
        <v>6731.92</v>
      </c>
      <c r="R512">
        <f t="shared" si="40"/>
        <v>6731.92</v>
      </c>
      <c r="S512" s="91">
        <f t="shared" si="41"/>
        <v>0</v>
      </c>
    </row>
    <row r="513" spans="1:19" ht="12.75">
      <c r="A513" s="60" t="s">
        <v>268</v>
      </c>
      <c r="B513" s="61"/>
      <c r="C513" s="61"/>
      <c r="D513" s="63">
        <v>5.41</v>
      </c>
      <c r="E513" s="61"/>
      <c r="F513" s="61"/>
      <c r="G513" s="61"/>
      <c r="H513" s="91">
        <f>D513</f>
        <v>5.41</v>
      </c>
      <c r="R513">
        <f t="shared" si="40"/>
        <v>5.41</v>
      </c>
      <c r="S513" s="91">
        <f t="shared" si="41"/>
        <v>0</v>
      </c>
    </row>
    <row r="514" spans="1:19" ht="12.75">
      <c r="A514" s="60" t="s">
        <v>120</v>
      </c>
      <c r="B514" s="61"/>
      <c r="C514" s="61"/>
      <c r="D514" s="63">
        <v>564.73</v>
      </c>
      <c r="E514" s="61"/>
      <c r="F514" s="61"/>
      <c r="G514" s="61"/>
      <c r="M514" s="91">
        <f aca="true" t="shared" si="45" ref="M514:M525">D514</f>
        <v>564.73</v>
      </c>
      <c r="R514">
        <f t="shared" si="40"/>
        <v>564.73</v>
      </c>
      <c r="S514" s="91">
        <f t="shared" si="41"/>
        <v>0</v>
      </c>
    </row>
    <row r="515" spans="1:19" ht="12.75">
      <c r="A515" s="60" t="s">
        <v>270</v>
      </c>
      <c r="B515" s="61"/>
      <c r="C515" s="61"/>
      <c r="D515" s="63">
        <v>1.56</v>
      </c>
      <c r="E515" s="61"/>
      <c r="F515" s="61"/>
      <c r="G515" s="61"/>
      <c r="M515" s="91">
        <f t="shared" si="45"/>
        <v>1.56</v>
      </c>
      <c r="R515">
        <f t="shared" si="40"/>
        <v>1.56</v>
      </c>
      <c r="S515" s="91">
        <f t="shared" si="41"/>
        <v>0</v>
      </c>
    </row>
    <row r="516" spans="1:19" ht="12.75">
      <c r="A516" s="60" t="s">
        <v>126</v>
      </c>
      <c r="B516" s="61"/>
      <c r="C516" s="61"/>
      <c r="D516" s="63">
        <v>10.17</v>
      </c>
      <c r="E516" s="61"/>
      <c r="F516" s="61"/>
      <c r="G516" s="61"/>
      <c r="P516" s="91">
        <f>D516</f>
        <v>10.17</v>
      </c>
      <c r="R516">
        <f t="shared" si="40"/>
        <v>10.17</v>
      </c>
      <c r="S516" s="91">
        <f t="shared" si="41"/>
        <v>0</v>
      </c>
    </row>
    <row r="517" spans="1:19" ht="12.75">
      <c r="A517" s="60" t="s">
        <v>272</v>
      </c>
      <c r="B517" s="61"/>
      <c r="C517" s="61"/>
      <c r="D517" s="63">
        <v>155.71</v>
      </c>
      <c r="E517" s="61"/>
      <c r="F517" s="61"/>
      <c r="G517" s="61"/>
      <c r="M517" s="91">
        <f t="shared" si="45"/>
        <v>155.71</v>
      </c>
      <c r="R517">
        <f t="shared" si="40"/>
        <v>155.71</v>
      </c>
      <c r="S517" s="91">
        <f t="shared" si="41"/>
        <v>0</v>
      </c>
    </row>
    <row r="518" spans="1:19" ht="12.75">
      <c r="A518" s="60" t="s">
        <v>273</v>
      </c>
      <c r="B518" s="61"/>
      <c r="C518" s="61"/>
      <c r="D518" s="63">
        <v>197.83</v>
      </c>
      <c r="E518" s="61"/>
      <c r="F518" s="61"/>
      <c r="G518" s="61"/>
      <c r="M518" s="91">
        <f t="shared" si="45"/>
        <v>197.83</v>
      </c>
      <c r="R518">
        <f t="shared" si="40"/>
        <v>197.83</v>
      </c>
      <c r="S518" s="91">
        <f t="shared" si="41"/>
        <v>0</v>
      </c>
    </row>
    <row r="519" spans="1:19" ht="12.75">
      <c r="A519" s="60" t="s">
        <v>274</v>
      </c>
      <c r="B519" s="61"/>
      <c r="C519" s="61"/>
      <c r="D519" s="63">
        <v>43.03</v>
      </c>
      <c r="E519" s="61"/>
      <c r="F519" s="61"/>
      <c r="G519" s="61"/>
      <c r="M519" s="91">
        <f t="shared" si="45"/>
        <v>43.03</v>
      </c>
      <c r="R519">
        <f t="shared" si="40"/>
        <v>43.03</v>
      </c>
      <c r="S519" s="91">
        <f t="shared" si="41"/>
        <v>0</v>
      </c>
    </row>
    <row r="520" spans="1:19" ht="24">
      <c r="A520" s="60" t="s">
        <v>275</v>
      </c>
      <c r="B520" s="61"/>
      <c r="C520" s="61"/>
      <c r="D520" s="63">
        <v>0.08</v>
      </c>
      <c r="E520" s="61"/>
      <c r="F520" s="61"/>
      <c r="G520" s="61"/>
      <c r="M520" s="91">
        <f t="shared" si="45"/>
        <v>0.08</v>
      </c>
      <c r="R520">
        <f t="shared" si="40"/>
        <v>0.08</v>
      </c>
      <c r="S520" s="91">
        <f t="shared" si="41"/>
        <v>0</v>
      </c>
    </row>
    <row r="521" spans="1:19" ht="24">
      <c r="A521" s="60" t="s">
        <v>276</v>
      </c>
      <c r="B521" s="61"/>
      <c r="C521" s="61"/>
      <c r="D521" s="63">
        <v>19.35</v>
      </c>
      <c r="E521" s="61"/>
      <c r="F521" s="61"/>
      <c r="G521" s="61"/>
      <c r="M521" s="91">
        <f t="shared" si="45"/>
        <v>19.35</v>
      </c>
      <c r="R521">
        <f aca="true" t="shared" si="46" ref="R521:R584">SUM(H521:Q521)</f>
        <v>19.35</v>
      </c>
      <c r="S521" s="91">
        <f aca="true" t="shared" si="47" ref="S521:S584">D521-R521</f>
        <v>0</v>
      </c>
    </row>
    <row r="522" spans="1:19" ht="24">
      <c r="A522" s="60" t="s">
        <v>277</v>
      </c>
      <c r="B522" s="61"/>
      <c r="C522" s="61"/>
      <c r="D522" s="63">
        <v>6.88</v>
      </c>
      <c r="E522" s="61"/>
      <c r="F522" s="61"/>
      <c r="G522" s="61"/>
      <c r="M522" s="91">
        <f t="shared" si="45"/>
        <v>6.88</v>
      </c>
      <c r="R522">
        <f t="shared" si="46"/>
        <v>6.88</v>
      </c>
      <c r="S522" s="91">
        <f t="shared" si="47"/>
        <v>0</v>
      </c>
    </row>
    <row r="523" spans="1:19" ht="36">
      <c r="A523" s="60" t="s">
        <v>278</v>
      </c>
      <c r="B523" s="61"/>
      <c r="C523" s="61"/>
      <c r="D523" s="63">
        <v>77.85</v>
      </c>
      <c r="E523" s="61"/>
      <c r="F523" s="61"/>
      <c r="G523" s="61"/>
      <c r="M523" s="91">
        <f t="shared" si="45"/>
        <v>77.85</v>
      </c>
      <c r="R523">
        <f t="shared" si="46"/>
        <v>77.85</v>
      </c>
      <c r="S523" s="91">
        <f t="shared" si="47"/>
        <v>0</v>
      </c>
    </row>
    <row r="524" spans="1:19" ht="12.75">
      <c r="A524" s="60" t="s">
        <v>279</v>
      </c>
      <c r="B524" s="61"/>
      <c r="C524" s="61"/>
      <c r="D524" s="63">
        <v>73.55</v>
      </c>
      <c r="E524" s="61"/>
      <c r="F524" s="61"/>
      <c r="G524" s="61"/>
      <c r="M524" s="91">
        <f t="shared" si="45"/>
        <v>73.55</v>
      </c>
      <c r="R524">
        <f t="shared" si="46"/>
        <v>73.55</v>
      </c>
      <c r="S524" s="91">
        <f t="shared" si="47"/>
        <v>0</v>
      </c>
    </row>
    <row r="525" spans="1:19" ht="12.75">
      <c r="A525" s="60" t="s">
        <v>280</v>
      </c>
      <c r="B525" s="61"/>
      <c r="C525" s="61"/>
      <c r="D525" s="63">
        <v>9.69</v>
      </c>
      <c r="E525" s="61"/>
      <c r="F525" s="61"/>
      <c r="G525" s="61"/>
      <c r="M525" s="91">
        <f t="shared" si="45"/>
        <v>9.69</v>
      </c>
      <c r="R525">
        <f t="shared" si="46"/>
        <v>9.69</v>
      </c>
      <c r="S525" s="91">
        <f t="shared" si="47"/>
        <v>0</v>
      </c>
    </row>
    <row r="526" spans="1:19" ht="12.75">
      <c r="A526" s="60" t="s">
        <v>281</v>
      </c>
      <c r="B526" s="61"/>
      <c r="C526" s="61"/>
      <c r="D526" s="63">
        <v>109.35</v>
      </c>
      <c r="E526" s="61"/>
      <c r="F526" s="61"/>
      <c r="G526" s="61"/>
      <c r="H526" s="91">
        <f>D526</f>
        <v>109.35</v>
      </c>
      <c r="R526">
        <f t="shared" si="46"/>
        <v>109.35</v>
      </c>
      <c r="S526" s="91">
        <f t="shared" si="47"/>
        <v>0</v>
      </c>
    </row>
    <row r="527" spans="1:19" ht="12.75">
      <c r="A527" s="60" t="s">
        <v>282</v>
      </c>
      <c r="B527" s="61"/>
      <c r="C527" s="61"/>
      <c r="D527" s="63">
        <v>457.1</v>
      </c>
      <c r="E527" s="61"/>
      <c r="F527" s="61"/>
      <c r="G527" s="61"/>
      <c r="I527" s="91">
        <f>D527</f>
        <v>457.1</v>
      </c>
      <c r="R527">
        <f t="shared" si="46"/>
        <v>457.1</v>
      </c>
      <c r="S527" s="91">
        <f t="shared" si="47"/>
        <v>0</v>
      </c>
    </row>
    <row r="528" spans="1:19" ht="12.75">
      <c r="A528" s="57" t="s">
        <v>28</v>
      </c>
      <c r="B528" s="58"/>
      <c r="C528" s="58"/>
      <c r="D528" s="59">
        <v>9765.49</v>
      </c>
      <c r="E528" s="59">
        <v>9765.49</v>
      </c>
      <c r="F528" s="58"/>
      <c r="G528" s="58"/>
      <c r="R528">
        <f t="shared" si="46"/>
        <v>0</v>
      </c>
      <c r="S528" s="91">
        <f t="shared" si="47"/>
        <v>9765.49</v>
      </c>
    </row>
    <row r="529" spans="1:19" ht="12.75">
      <c r="A529" s="60" t="s">
        <v>190</v>
      </c>
      <c r="B529" s="61"/>
      <c r="C529" s="61"/>
      <c r="D529" s="61"/>
      <c r="E529" s="62">
        <v>9765.49</v>
      </c>
      <c r="F529" s="61"/>
      <c r="G529" s="61"/>
      <c r="M529" s="91">
        <f>D529</f>
        <v>0</v>
      </c>
      <c r="R529">
        <f t="shared" si="46"/>
        <v>0</v>
      </c>
      <c r="S529" s="91">
        <f t="shared" si="47"/>
        <v>0</v>
      </c>
    </row>
    <row r="530" spans="1:19" ht="12.75">
      <c r="A530" s="60" t="s">
        <v>193</v>
      </c>
      <c r="B530" s="61"/>
      <c r="C530" s="61"/>
      <c r="D530" s="63">
        <v>0.22</v>
      </c>
      <c r="E530" s="61"/>
      <c r="F530" s="61"/>
      <c r="G530" s="61"/>
      <c r="M530" s="91">
        <f>D530</f>
        <v>0.22</v>
      </c>
      <c r="R530">
        <f t="shared" si="46"/>
        <v>0.22</v>
      </c>
      <c r="S530" s="91">
        <f t="shared" si="47"/>
        <v>0</v>
      </c>
    </row>
    <row r="531" spans="1:19" ht="12.75">
      <c r="A531" s="60" t="s">
        <v>201</v>
      </c>
      <c r="B531" s="61"/>
      <c r="C531" s="61"/>
      <c r="D531" s="63">
        <v>0.18</v>
      </c>
      <c r="E531" s="61"/>
      <c r="F531" s="61"/>
      <c r="G531" s="61"/>
      <c r="M531" s="91">
        <f>D531</f>
        <v>0.18</v>
      </c>
      <c r="R531">
        <f t="shared" si="46"/>
        <v>0.18</v>
      </c>
      <c r="S531" s="91">
        <f t="shared" si="47"/>
        <v>0</v>
      </c>
    </row>
    <row r="532" spans="1:19" ht="12.75">
      <c r="A532" s="60" t="s">
        <v>202</v>
      </c>
      <c r="B532" s="61"/>
      <c r="C532" s="61"/>
      <c r="D532" s="63">
        <v>1.25</v>
      </c>
      <c r="E532" s="61"/>
      <c r="F532" s="61"/>
      <c r="G532" s="61"/>
      <c r="M532" s="91">
        <f>D532</f>
        <v>1.25</v>
      </c>
      <c r="R532">
        <f t="shared" si="46"/>
        <v>1.25</v>
      </c>
      <c r="S532" s="91">
        <f t="shared" si="47"/>
        <v>0</v>
      </c>
    </row>
    <row r="533" spans="1:19" ht="12.75">
      <c r="A533" s="60" t="s">
        <v>47</v>
      </c>
      <c r="B533" s="61"/>
      <c r="C533" s="61"/>
      <c r="D533" s="63">
        <v>876.47</v>
      </c>
      <c r="E533" s="61"/>
      <c r="F533" s="61"/>
      <c r="G533" s="61"/>
      <c r="H533" s="91">
        <f>D533</f>
        <v>876.47</v>
      </c>
      <c r="R533">
        <f t="shared" si="46"/>
        <v>876.47</v>
      </c>
      <c r="S533" s="91">
        <f t="shared" si="47"/>
        <v>0</v>
      </c>
    </row>
    <row r="534" spans="1:19" ht="12.75">
      <c r="A534" s="60" t="s">
        <v>41</v>
      </c>
      <c r="B534" s="61"/>
      <c r="C534" s="61"/>
      <c r="D534" s="63">
        <v>0.29</v>
      </c>
      <c r="E534" s="61"/>
      <c r="F534" s="61"/>
      <c r="G534" s="61"/>
      <c r="H534" s="91">
        <f>D534</f>
        <v>0.29</v>
      </c>
      <c r="R534">
        <f t="shared" si="46"/>
        <v>0.29</v>
      </c>
      <c r="S534" s="91">
        <f t="shared" si="47"/>
        <v>0</v>
      </c>
    </row>
    <row r="535" spans="1:19" ht="12.75">
      <c r="A535" s="60" t="s">
        <v>206</v>
      </c>
      <c r="B535" s="61"/>
      <c r="C535" s="61"/>
      <c r="D535" s="63">
        <v>1.14</v>
      </c>
      <c r="E535" s="61"/>
      <c r="F535" s="61"/>
      <c r="G535" s="61"/>
      <c r="M535" s="91">
        <f>D535</f>
        <v>1.14</v>
      </c>
      <c r="R535">
        <f t="shared" si="46"/>
        <v>1.14</v>
      </c>
      <c r="S535" s="91">
        <f t="shared" si="47"/>
        <v>0</v>
      </c>
    </row>
    <row r="536" spans="1:19" ht="12.75">
      <c r="A536" s="60" t="s">
        <v>216</v>
      </c>
      <c r="B536" s="61"/>
      <c r="C536" s="61"/>
      <c r="D536" s="63">
        <v>1.09</v>
      </c>
      <c r="E536" s="61"/>
      <c r="F536" s="61"/>
      <c r="G536" s="61"/>
      <c r="M536" s="91">
        <f>D536</f>
        <v>1.09</v>
      </c>
      <c r="R536">
        <f t="shared" si="46"/>
        <v>1.09</v>
      </c>
      <c r="S536" s="91">
        <f t="shared" si="47"/>
        <v>0</v>
      </c>
    </row>
    <row r="537" spans="1:19" ht="12.75">
      <c r="A537" s="60" t="s">
        <v>218</v>
      </c>
      <c r="B537" s="61"/>
      <c r="C537" s="61"/>
      <c r="D537" s="62">
        <v>7644.31</v>
      </c>
      <c r="E537" s="61"/>
      <c r="F537" s="61"/>
      <c r="G537" s="61"/>
      <c r="J537" s="55">
        <f>D537</f>
        <v>7644.31</v>
      </c>
      <c r="M537" s="91"/>
      <c r="R537">
        <f t="shared" si="46"/>
        <v>7644.31</v>
      </c>
      <c r="S537" s="91">
        <f t="shared" si="47"/>
        <v>0</v>
      </c>
    </row>
    <row r="538" spans="1:19" ht="12.75">
      <c r="A538" s="60" t="s">
        <v>225</v>
      </c>
      <c r="B538" s="61"/>
      <c r="C538" s="61"/>
      <c r="D538" s="63">
        <v>1.62</v>
      </c>
      <c r="E538" s="61"/>
      <c r="F538" s="61"/>
      <c r="G538" s="61"/>
      <c r="M538" s="91">
        <f>D538</f>
        <v>1.62</v>
      </c>
      <c r="R538">
        <f t="shared" si="46"/>
        <v>1.62</v>
      </c>
      <c r="S538" s="91">
        <f t="shared" si="47"/>
        <v>0</v>
      </c>
    </row>
    <row r="539" spans="1:19" ht="24">
      <c r="A539" s="60" t="s">
        <v>226</v>
      </c>
      <c r="B539" s="61"/>
      <c r="C539" s="61"/>
      <c r="D539" s="63">
        <v>2.5</v>
      </c>
      <c r="E539" s="61"/>
      <c r="F539" s="61"/>
      <c r="G539" s="61"/>
      <c r="M539" s="91">
        <f>D539</f>
        <v>2.5</v>
      </c>
      <c r="R539">
        <f t="shared" si="46"/>
        <v>2.5</v>
      </c>
      <c r="S539" s="91">
        <f t="shared" si="47"/>
        <v>0</v>
      </c>
    </row>
    <row r="540" spans="1:19" ht="12.75">
      <c r="A540" s="60" t="s">
        <v>267</v>
      </c>
      <c r="B540" s="61"/>
      <c r="C540" s="61"/>
      <c r="D540" s="62">
        <v>1177.23</v>
      </c>
      <c r="E540" s="61"/>
      <c r="F540" s="61"/>
      <c r="G540" s="61"/>
      <c r="K540" s="55">
        <f>D540</f>
        <v>1177.23</v>
      </c>
      <c r="R540">
        <f t="shared" si="46"/>
        <v>1177.23</v>
      </c>
      <c r="S540" s="91">
        <f t="shared" si="47"/>
        <v>0</v>
      </c>
    </row>
    <row r="541" spans="1:19" ht="12.75">
      <c r="A541" s="60" t="s">
        <v>120</v>
      </c>
      <c r="B541" s="61"/>
      <c r="C541" s="61"/>
      <c r="D541" s="63">
        <v>48.47</v>
      </c>
      <c r="E541" s="61"/>
      <c r="F541" s="61"/>
      <c r="G541" s="61"/>
      <c r="M541" s="91">
        <f>D541</f>
        <v>48.47</v>
      </c>
      <c r="R541">
        <f t="shared" si="46"/>
        <v>48.47</v>
      </c>
      <c r="S541" s="91">
        <f t="shared" si="47"/>
        <v>0</v>
      </c>
    </row>
    <row r="542" spans="1:19" ht="12.75">
      <c r="A542" s="60" t="s">
        <v>272</v>
      </c>
      <c r="B542" s="61"/>
      <c r="C542" s="61"/>
      <c r="D542" s="63">
        <v>2.27</v>
      </c>
      <c r="E542" s="61"/>
      <c r="F542" s="61"/>
      <c r="G542" s="61"/>
      <c r="M542" s="91">
        <f>D542</f>
        <v>2.27</v>
      </c>
      <c r="R542">
        <f t="shared" si="46"/>
        <v>2.27</v>
      </c>
      <c r="S542" s="91">
        <f t="shared" si="47"/>
        <v>0</v>
      </c>
    </row>
    <row r="543" spans="1:19" ht="12.75">
      <c r="A543" s="60" t="s">
        <v>273</v>
      </c>
      <c r="B543" s="61"/>
      <c r="C543" s="61"/>
      <c r="D543" s="63">
        <v>6.48</v>
      </c>
      <c r="E543" s="61"/>
      <c r="F543" s="61"/>
      <c r="G543" s="61"/>
      <c r="M543" s="91">
        <f>D543</f>
        <v>6.48</v>
      </c>
      <c r="R543">
        <f t="shared" si="46"/>
        <v>6.48</v>
      </c>
      <c r="S543" s="91">
        <f t="shared" si="47"/>
        <v>0</v>
      </c>
    </row>
    <row r="544" spans="1:19" ht="12.75">
      <c r="A544" s="60" t="s">
        <v>274</v>
      </c>
      <c r="B544" s="61"/>
      <c r="C544" s="61"/>
      <c r="D544" s="63">
        <v>1.03</v>
      </c>
      <c r="E544" s="61"/>
      <c r="F544" s="61"/>
      <c r="G544" s="61"/>
      <c r="M544" s="91">
        <f>D544</f>
        <v>1.03</v>
      </c>
      <c r="R544">
        <f t="shared" si="46"/>
        <v>1.03</v>
      </c>
      <c r="S544" s="91">
        <f t="shared" si="47"/>
        <v>0</v>
      </c>
    </row>
    <row r="545" spans="1:19" ht="24">
      <c r="A545" s="60" t="s">
        <v>275</v>
      </c>
      <c r="B545" s="61"/>
      <c r="C545" s="61"/>
      <c r="D545" s="63">
        <v>0.6</v>
      </c>
      <c r="E545" s="61"/>
      <c r="F545" s="61"/>
      <c r="G545" s="61"/>
      <c r="M545" s="91">
        <f>D545</f>
        <v>0.6</v>
      </c>
      <c r="R545">
        <f t="shared" si="46"/>
        <v>0.6</v>
      </c>
      <c r="S545" s="91">
        <f t="shared" si="47"/>
        <v>0</v>
      </c>
    </row>
    <row r="546" spans="1:19" ht="12.75">
      <c r="A546" s="60" t="s">
        <v>281</v>
      </c>
      <c r="B546" s="61"/>
      <c r="C546" s="61"/>
      <c r="D546" s="63">
        <v>0.34</v>
      </c>
      <c r="E546" s="61"/>
      <c r="F546" s="61"/>
      <c r="G546" s="61"/>
      <c r="H546" s="91">
        <f>D546</f>
        <v>0.34</v>
      </c>
      <c r="R546">
        <f t="shared" si="46"/>
        <v>0.34</v>
      </c>
      <c r="S546" s="91">
        <f t="shared" si="47"/>
        <v>0</v>
      </c>
    </row>
    <row r="547" spans="1:19" ht="12.75">
      <c r="A547" s="57" t="s">
        <v>29</v>
      </c>
      <c r="B547" s="58"/>
      <c r="C547" s="58"/>
      <c r="D547" s="59">
        <v>254194.1</v>
      </c>
      <c r="E547" s="59">
        <v>254194.1</v>
      </c>
      <c r="F547" s="58"/>
      <c r="G547" s="58"/>
      <c r="R547">
        <f t="shared" si="46"/>
        <v>0</v>
      </c>
      <c r="S547" s="91">
        <f t="shared" si="47"/>
        <v>254194.1</v>
      </c>
    </row>
    <row r="548" spans="1:19" ht="12.75">
      <c r="A548" s="60" t="s">
        <v>190</v>
      </c>
      <c r="B548" s="61"/>
      <c r="C548" s="61"/>
      <c r="D548" s="61"/>
      <c r="E548" s="62">
        <v>254194.1</v>
      </c>
      <c r="F548" s="61"/>
      <c r="G548" s="61"/>
      <c r="R548">
        <f t="shared" si="46"/>
        <v>0</v>
      </c>
      <c r="S548" s="91">
        <f t="shared" si="47"/>
        <v>0</v>
      </c>
    </row>
    <row r="549" spans="1:19" ht="24">
      <c r="A549" s="60" t="s">
        <v>191</v>
      </c>
      <c r="B549" s="61"/>
      <c r="C549" s="61"/>
      <c r="D549" s="63">
        <v>26.69</v>
      </c>
      <c r="E549" s="61"/>
      <c r="F549" s="61"/>
      <c r="G549" s="61"/>
      <c r="M549" s="91">
        <f aca="true" t="shared" si="48" ref="M549:M554">D549</f>
        <v>26.69</v>
      </c>
      <c r="R549">
        <f t="shared" si="46"/>
        <v>26.69</v>
      </c>
      <c r="S549" s="91">
        <f t="shared" si="47"/>
        <v>0</v>
      </c>
    </row>
    <row r="550" spans="1:19" ht="12.75">
      <c r="A550" s="60" t="s">
        <v>192</v>
      </c>
      <c r="B550" s="61"/>
      <c r="C550" s="61"/>
      <c r="D550" s="63">
        <v>4.62</v>
      </c>
      <c r="E550" s="61"/>
      <c r="F550" s="61"/>
      <c r="G550" s="61"/>
      <c r="M550" s="91">
        <f t="shared" si="48"/>
        <v>4.62</v>
      </c>
      <c r="R550">
        <f t="shared" si="46"/>
        <v>4.62</v>
      </c>
      <c r="S550" s="91">
        <f t="shared" si="47"/>
        <v>0</v>
      </c>
    </row>
    <row r="551" spans="1:19" ht="12.75">
      <c r="A551" s="60" t="s">
        <v>193</v>
      </c>
      <c r="B551" s="61"/>
      <c r="C551" s="61"/>
      <c r="D551" s="63">
        <v>10.12</v>
      </c>
      <c r="E551" s="61"/>
      <c r="F551" s="61"/>
      <c r="G551" s="61"/>
      <c r="M551" s="91">
        <f t="shared" si="48"/>
        <v>10.12</v>
      </c>
      <c r="R551">
        <f t="shared" si="46"/>
        <v>10.12</v>
      </c>
      <c r="S551" s="91">
        <f t="shared" si="47"/>
        <v>0</v>
      </c>
    </row>
    <row r="552" spans="1:19" ht="24">
      <c r="A552" s="60" t="s">
        <v>194</v>
      </c>
      <c r="B552" s="61"/>
      <c r="C552" s="61"/>
      <c r="D552" s="63">
        <v>23.46</v>
      </c>
      <c r="E552" s="61"/>
      <c r="F552" s="61"/>
      <c r="G552" s="61"/>
      <c r="M552" s="91">
        <f t="shared" si="48"/>
        <v>23.46</v>
      </c>
      <c r="R552">
        <f t="shared" si="46"/>
        <v>23.46</v>
      </c>
      <c r="S552" s="91">
        <f t="shared" si="47"/>
        <v>0</v>
      </c>
    </row>
    <row r="553" spans="1:19" ht="24">
      <c r="A553" s="60" t="s">
        <v>195</v>
      </c>
      <c r="B553" s="61"/>
      <c r="C553" s="61"/>
      <c r="D553" s="63">
        <v>16.95</v>
      </c>
      <c r="E553" s="61"/>
      <c r="F553" s="61"/>
      <c r="G553" s="61"/>
      <c r="M553" s="91">
        <f t="shared" si="48"/>
        <v>16.95</v>
      </c>
      <c r="R553">
        <f t="shared" si="46"/>
        <v>16.95</v>
      </c>
      <c r="S553" s="91">
        <f t="shared" si="47"/>
        <v>0</v>
      </c>
    </row>
    <row r="554" spans="1:19" ht="12.75">
      <c r="A554" s="60" t="s">
        <v>196</v>
      </c>
      <c r="B554" s="61"/>
      <c r="C554" s="61"/>
      <c r="D554" s="63">
        <v>5.02</v>
      </c>
      <c r="E554" s="61"/>
      <c r="F554" s="61"/>
      <c r="G554" s="61"/>
      <c r="M554" s="91">
        <f t="shared" si="48"/>
        <v>5.02</v>
      </c>
      <c r="R554">
        <f t="shared" si="46"/>
        <v>5.02</v>
      </c>
      <c r="S554" s="91">
        <f t="shared" si="47"/>
        <v>0</v>
      </c>
    </row>
    <row r="555" spans="1:19" ht="12.75">
      <c r="A555" s="60" t="s">
        <v>197</v>
      </c>
      <c r="B555" s="61"/>
      <c r="C555" s="61"/>
      <c r="D555" s="63">
        <v>745.08</v>
      </c>
      <c r="E555" s="61"/>
      <c r="F555" s="61"/>
      <c r="G555" s="61"/>
      <c r="L555" s="91">
        <f>D555</f>
        <v>745.08</v>
      </c>
      <c r="R555">
        <f t="shared" si="46"/>
        <v>745.08</v>
      </c>
      <c r="S555" s="91">
        <f t="shared" si="47"/>
        <v>0</v>
      </c>
    </row>
    <row r="556" spans="1:19" ht="12.75">
      <c r="A556" s="60" t="s">
        <v>198</v>
      </c>
      <c r="B556" s="61"/>
      <c r="C556" s="61"/>
      <c r="D556" s="63">
        <v>31.88</v>
      </c>
      <c r="E556" s="61"/>
      <c r="F556" s="61"/>
      <c r="G556" s="61"/>
      <c r="M556" s="91">
        <f>D556</f>
        <v>31.88</v>
      </c>
      <c r="R556">
        <f t="shared" si="46"/>
        <v>31.88</v>
      </c>
      <c r="S556" s="91">
        <f t="shared" si="47"/>
        <v>0</v>
      </c>
    </row>
    <row r="557" spans="1:19" ht="12.75">
      <c r="A557" s="60" t="s">
        <v>199</v>
      </c>
      <c r="B557" s="61"/>
      <c r="C557" s="61"/>
      <c r="D557" s="63">
        <v>164.12</v>
      </c>
      <c r="E557" s="61"/>
      <c r="F557" s="61"/>
      <c r="G557" s="61"/>
      <c r="O557" s="91">
        <f>D557</f>
        <v>164.12</v>
      </c>
      <c r="R557">
        <f t="shared" si="46"/>
        <v>164.12</v>
      </c>
      <c r="S557" s="91">
        <f t="shared" si="47"/>
        <v>0</v>
      </c>
    </row>
    <row r="558" spans="1:19" ht="12.75">
      <c r="A558" s="60" t="s">
        <v>200</v>
      </c>
      <c r="B558" s="61"/>
      <c r="C558" s="61"/>
      <c r="D558" s="62">
        <v>10600</v>
      </c>
      <c r="E558" s="61"/>
      <c r="F558" s="61"/>
      <c r="G558" s="61"/>
      <c r="M558" s="91">
        <f>D558</f>
        <v>10600</v>
      </c>
      <c r="R558">
        <f t="shared" si="46"/>
        <v>10600</v>
      </c>
      <c r="S558" s="91">
        <f t="shared" si="47"/>
        <v>0</v>
      </c>
    </row>
    <row r="559" spans="1:19" ht="12.75">
      <c r="A559" s="60" t="s">
        <v>201</v>
      </c>
      <c r="B559" s="61"/>
      <c r="C559" s="61"/>
      <c r="D559" s="63">
        <v>13.2</v>
      </c>
      <c r="E559" s="61"/>
      <c r="F559" s="61"/>
      <c r="G559" s="61"/>
      <c r="M559" s="91">
        <f>D559</f>
        <v>13.2</v>
      </c>
      <c r="R559">
        <f t="shared" si="46"/>
        <v>13.2</v>
      </c>
      <c r="S559" s="91">
        <f t="shared" si="47"/>
        <v>0</v>
      </c>
    </row>
    <row r="560" spans="1:19" ht="12.75">
      <c r="A560" s="60" t="s">
        <v>202</v>
      </c>
      <c r="B560" s="61"/>
      <c r="C560" s="61"/>
      <c r="D560" s="63">
        <v>59.68</v>
      </c>
      <c r="E560" s="61"/>
      <c r="F560" s="61"/>
      <c r="G560" s="61"/>
      <c r="M560" s="91">
        <f>D560</f>
        <v>59.68</v>
      </c>
      <c r="R560">
        <f t="shared" si="46"/>
        <v>59.68</v>
      </c>
      <c r="S560" s="91">
        <f t="shared" si="47"/>
        <v>0</v>
      </c>
    </row>
    <row r="561" spans="1:19" ht="12.75">
      <c r="A561" s="60" t="s">
        <v>47</v>
      </c>
      <c r="B561" s="61"/>
      <c r="C561" s="61"/>
      <c r="D561" s="62">
        <v>14262.7</v>
      </c>
      <c r="E561" s="61"/>
      <c r="F561" s="61"/>
      <c r="G561" s="61"/>
      <c r="H561" s="55">
        <f>D561</f>
        <v>14262.7</v>
      </c>
      <c r="R561">
        <f t="shared" si="46"/>
        <v>14262.7</v>
      </c>
      <c r="S561" s="91">
        <f t="shared" si="47"/>
        <v>0</v>
      </c>
    </row>
    <row r="562" spans="1:19" ht="24">
      <c r="A562" s="60" t="s">
        <v>203</v>
      </c>
      <c r="B562" s="61"/>
      <c r="C562" s="61"/>
      <c r="D562" s="63">
        <v>43.08</v>
      </c>
      <c r="E562" s="61"/>
      <c r="F562" s="61"/>
      <c r="G562" s="61"/>
      <c r="M562" s="91">
        <f>D562</f>
        <v>43.08</v>
      </c>
      <c r="R562">
        <f t="shared" si="46"/>
        <v>43.08</v>
      </c>
      <c r="S562" s="91">
        <f t="shared" si="47"/>
        <v>0</v>
      </c>
    </row>
    <row r="563" spans="1:19" ht="12.75">
      <c r="A563" s="60" t="s">
        <v>204</v>
      </c>
      <c r="B563" s="61"/>
      <c r="C563" s="61"/>
      <c r="D563" s="63">
        <v>1.12</v>
      </c>
      <c r="E563" s="61"/>
      <c r="F563" s="61"/>
      <c r="G563" s="61"/>
      <c r="M563" s="91">
        <f>D563</f>
        <v>1.12</v>
      </c>
      <c r="R563">
        <f t="shared" si="46"/>
        <v>1.12</v>
      </c>
      <c r="S563" s="91">
        <f t="shared" si="47"/>
        <v>0</v>
      </c>
    </row>
    <row r="564" spans="1:19" ht="12.75">
      <c r="A564" s="60" t="s">
        <v>41</v>
      </c>
      <c r="B564" s="61"/>
      <c r="C564" s="61"/>
      <c r="D564" s="63">
        <v>21.66</v>
      </c>
      <c r="E564" s="61"/>
      <c r="F564" s="61"/>
      <c r="G564" s="61"/>
      <c r="H564" s="91">
        <f>D564</f>
        <v>21.66</v>
      </c>
      <c r="R564">
        <f t="shared" si="46"/>
        <v>21.66</v>
      </c>
      <c r="S564" s="91">
        <f t="shared" si="47"/>
        <v>0</v>
      </c>
    </row>
    <row r="565" spans="1:19" ht="12.75">
      <c r="A565" s="60" t="s">
        <v>205</v>
      </c>
      <c r="B565" s="61"/>
      <c r="C565" s="61"/>
      <c r="D565" s="63">
        <v>13.45</v>
      </c>
      <c r="E565" s="61"/>
      <c r="F565" s="61"/>
      <c r="G565" s="61"/>
      <c r="H565" s="91">
        <f>D565</f>
        <v>13.45</v>
      </c>
      <c r="R565">
        <f t="shared" si="46"/>
        <v>13.45</v>
      </c>
      <c r="S565" s="91">
        <f t="shared" si="47"/>
        <v>0</v>
      </c>
    </row>
    <row r="566" spans="1:19" ht="12.75">
      <c r="A566" s="60" t="s">
        <v>206</v>
      </c>
      <c r="B566" s="61"/>
      <c r="C566" s="61"/>
      <c r="D566" s="63">
        <v>86.74</v>
      </c>
      <c r="E566" s="61"/>
      <c r="F566" s="61"/>
      <c r="G566" s="61"/>
      <c r="M566" s="91">
        <f>D566</f>
        <v>86.74</v>
      </c>
      <c r="R566">
        <f t="shared" si="46"/>
        <v>86.74</v>
      </c>
      <c r="S566" s="91">
        <f t="shared" si="47"/>
        <v>0</v>
      </c>
    </row>
    <row r="567" spans="1:19" ht="12.75">
      <c r="A567" s="60" t="s">
        <v>207</v>
      </c>
      <c r="B567" s="61"/>
      <c r="C567" s="61"/>
      <c r="D567" s="63">
        <v>56.95</v>
      </c>
      <c r="E567" s="61"/>
      <c r="F567" s="61"/>
      <c r="G567" s="61"/>
      <c r="M567" s="91">
        <f>D567</f>
        <v>56.95</v>
      </c>
      <c r="R567">
        <f t="shared" si="46"/>
        <v>56.95</v>
      </c>
      <c r="S567" s="91">
        <f t="shared" si="47"/>
        <v>0</v>
      </c>
    </row>
    <row r="568" spans="1:19" ht="12.75">
      <c r="A568" s="60" t="s">
        <v>208</v>
      </c>
      <c r="B568" s="61"/>
      <c r="C568" s="61"/>
      <c r="D568" s="63">
        <v>91.97</v>
      </c>
      <c r="E568" s="61"/>
      <c r="F568" s="61"/>
      <c r="G568" s="61"/>
      <c r="M568" s="91">
        <f>D568</f>
        <v>91.97</v>
      </c>
      <c r="R568">
        <f t="shared" si="46"/>
        <v>91.97</v>
      </c>
      <c r="S568" s="91">
        <f t="shared" si="47"/>
        <v>0</v>
      </c>
    </row>
    <row r="569" spans="1:19" ht="12.75">
      <c r="A569" s="60" t="s">
        <v>209</v>
      </c>
      <c r="B569" s="61"/>
      <c r="C569" s="61"/>
      <c r="D569" s="63">
        <v>9.05</v>
      </c>
      <c r="E569" s="61"/>
      <c r="F569" s="61"/>
      <c r="G569" s="61"/>
      <c r="M569" s="91">
        <f>D569</f>
        <v>9.05</v>
      </c>
      <c r="R569">
        <f t="shared" si="46"/>
        <v>9.05</v>
      </c>
      <c r="S569" s="91">
        <f t="shared" si="47"/>
        <v>0</v>
      </c>
    </row>
    <row r="570" spans="1:19" ht="12.75">
      <c r="A570" s="60" t="s">
        <v>127</v>
      </c>
      <c r="B570" s="61"/>
      <c r="C570" s="61"/>
      <c r="D570" s="63">
        <v>2.3</v>
      </c>
      <c r="E570" s="61"/>
      <c r="F570" s="61"/>
      <c r="G570" s="61"/>
      <c r="P570" s="91">
        <f>D570</f>
        <v>2.3</v>
      </c>
      <c r="R570">
        <f t="shared" si="46"/>
        <v>2.3</v>
      </c>
      <c r="S570" s="91">
        <f t="shared" si="47"/>
        <v>0</v>
      </c>
    </row>
    <row r="571" spans="1:19" ht="12.75">
      <c r="A571" s="60" t="s">
        <v>213</v>
      </c>
      <c r="B571" s="61"/>
      <c r="C571" s="61"/>
      <c r="D571" s="63">
        <v>11.12</v>
      </c>
      <c r="E571" s="61"/>
      <c r="F571" s="61"/>
      <c r="G571" s="61"/>
      <c r="M571" s="91">
        <f>D571</f>
        <v>11.12</v>
      </c>
      <c r="R571">
        <f t="shared" si="46"/>
        <v>11.12</v>
      </c>
      <c r="S571" s="91">
        <f t="shared" si="47"/>
        <v>0</v>
      </c>
    </row>
    <row r="572" spans="1:19" ht="12.75">
      <c r="A572" s="60" t="s">
        <v>214</v>
      </c>
      <c r="B572" s="61"/>
      <c r="C572" s="61"/>
      <c r="D572" s="63">
        <v>3.34</v>
      </c>
      <c r="E572" s="61"/>
      <c r="F572" s="61"/>
      <c r="G572" s="61"/>
      <c r="M572" s="91">
        <f>D572</f>
        <v>3.34</v>
      </c>
      <c r="R572">
        <f t="shared" si="46"/>
        <v>3.34</v>
      </c>
      <c r="S572" s="91">
        <f t="shared" si="47"/>
        <v>0</v>
      </c>
    </row>
    <row r="573" spans="1:19" ht="12.75">
      <c r="A573" s="60" t="s">
        <v>216</v>
      </c>
      <c r="B573" s="61"/>
      <c r="C573" s="61"/>
      <c r="D573" s="63">
        <v>76.27</v>
      </c>
      <c r="E573" s="61"/>
      <c r="F573" s="61"/>
      <c r="G573" s="61"/>
      <c r="M573" s="91">
        <f>D573</f>
        <v>76.27</v>
      </c>
      <c r="R573">
        <f t="shared" si="46"/>
        <v>76.27</v>
      </c>
      <c r="S573" s="91">
        <f t="shared" si="47"/>
        <v>0</v>
      </c>
    </row>
    <row r="574" spans="1:19" ht="24">
      <c r="A574" s="60" t="s">
        <v>217</v>
      </c>
      <c r="B574" s="61"/>
      <c r="C574" s="61"/>
      <c r="D574" s="63">
        <v>15.64</v>
      </c>
      <c r="E574" s="61"/>
      <c r="F574" s="61"/>
      <c r="G574" s="61"/>
      <c r="M574" s="91">
        <f>D574</f>
        <v>15.64</v>
      </c>
      <c r="R574">
        <f t="shared" si="46"/>
        <v>15.64</v>
      </c>
      <c r="S574" s="91">
        <f t="shared" si="47"/>
        <v>0</v>
      </c>
    </row>
    <row r="575" spans="1:19" ht="12.75">
      <c r="A575" s="60" t="s">
        <v>218</v>
      </c>
      <c r="B575" s="61"/>
      <c r="C575" s="61"/>
      <c r="D575" s="62">
        <v>112768.86</v>
      </c>
      <c r="E575" s="61"/>
      <c r="F575" s="61"/>
      <c r="G575" s="61"/>
      <c r="J575" s="55">
        <f>D575</f>
        <v>112768.86</v>
      </c>
      <c r="R575">
        <f t="shared" si="46"/>
        <v>112768.86</v>
      </c>
      <c r="S575" s="91">
        <f t="shared" si="47"/>
        <v>0</v>
      </c>
    </row>
    <row r="576" spans="1:19" ht="12.75">
      <c r="A576" s="60" t="s">
        <v>219</v>
      </c>
      <c r="B576" s="61"/>
      <c r="C576" s="61"/>
      <c r="D576" s="63">
        <v>155.03</v>
      </c>
      <c r="E576" s="61"/>
      <c r="F576" s="61"/>
      <c r="G576" s="61"/>
      <c r="M576" s="91">
        <f aca="true" t="shared" si="49" ref="M576:M584">D576</f>
        <v>155.03</v>
      </c>
      <c r="R576">
        <f t="shared" si="46"/>
        <v>155.03</v>
      </c>
      <c r="S576" s="91">
        <f t="shared" si="47"/>
        <v>0</v>
      </c>
    </row>
    <row r="577" spans="1:19" ht="12.75">
      <c r="A577" s="60" t="s">
        <v>221</v>
      </c>
      <c r="B577" s="61"/>
      <c r="C577" s="61"/>
      <c r="D577" s="63">
        <v>30.32</v>
      </c>
      <c r="E577" s="61"/>
      <c r="F577" s="61"/>
      <c r="G577" s="61"/>
      <c r="M577" s="91">
        <f t="shared" si="49"/>
        <v>30.32</v>
      </c>
      <c r="R577">
        <f t="shared" si="46"/>
        <v>30.32</v>
      </c>
      <c r="S577" s="91">
        <f t="shared" si="47"/>
        <v>0</v>
      </c>
    </row>
    <row r="578" spans="1:19" ht="12.75">
      <c r="A578" s="60" t="s">
        <v>223</v>
      </c>
      <c r="B578" s="61"/>
      <c r="C578" s="61"/>
      <c r="D578" s="63">
        <v>73</v>
      </c>
      <c r="E578" s="61"/>
      <c r="F578" s="61"/>
      <c r="G578" s="61"/>
      <c r="M578" s="91">
        <f t="shared" si="49"/>
        <v>73</v>
      </c>
      <c r="R578">
        <f t="shared" si="46"/>
        <v>73</v>
      </c>
      <c r="S578" s="91">
        <f t="shared" si="47"/>
        <v>0</v>
      </c>
    </row>
    <row r="579" spans="1:19" ht="12.75">
      <c r="A579" s="60" t="s">
        <v>224</v>
      </c>
      <c r="B579" s="61"/>
      <c r="C579" s="61"/>
      <c r="D579" s="63">
        <v>1.25</v>
      </c>
      <c r="E579" s="61"/>
      <c r="F579" s="61"/>
      <c r="G579" s="61"/>
      <c r="M579" s="91">
        <f t="shared" si="49"/>
        <v>1.25</v>
      </c>
      <c r="R579">
        <f t="shared" si="46"/>
        <v>1.25</v>
      </c>
      <c r="S579" s="91">
        <f t="shared" si="47"/>
        <v>0</v>
      </c>
    </row>
    <row r="580" spans="1:19" ht="12.75">
      <c r="A580" s="60" t="s">
        <v>225</v>
      </c>
      <c r="B580" s="61"/>
      <c r="C580" s="61"/>
      <c r="D580" s="63">
        <v>179.24</v>
      </c>
      <c r="E580" s="61"/>
      <c r="F580" s="61"/>
      <c r="G580" s="61"/>
      <c r="M580" s="91">
        <f t="shared" si="49"/>
        <v>179.24</v>
      </c>
      <c r="R580">
        <f t="shared" si="46"/>
        <v>179.24</v>
      </c>
      <c r="S580" s="91">
        <f t="shared" si="47"/>
        <v>0</v>
      </c>
    </row>
    <row r="581" spans="1:19" ht="12.75">
      <c r="A581" s="60" t="s">
        <v>246</v>
      </c>
      <c r="B581" s="61"/>
      <c r="C581" s="61"/>
      <c r="D581" s="63">
        <v>82.62</v>
      </c>
      <c r="E581" s="61"/>
      <c r="F581" s="61"/>
      <c r="G581" s="61"/>
      <c r="M581" s="91">
        <f t="shared" si="49"/>
        <v>82.62</v>
      </c>
      <c r="R581">
        <f t="shared" si="46"/>
        <v>82.62</v>
      </c>
      <c r="S581" s="91">
        <f t="shared" si="47"/>
        <v>0</v>
      </c>
    </row>
    <row r="582" spans="1:19" ht="12.75">
      <c r="A582" s="60" t="s">
        <v>248</v>
      </c>
      <c r="B582" s="61"/>
      <c r="C582" s="61"/>
      <c r="D582" s="63">
        <v>28.41</v>
      </c>
      <c r="E582" s="61"/>
      <c r="F582" s="61"/>
      <c r="G582" s="61"/>
      <c r="M582" s="91">
        <f t="shared" si="49"/>
        <v>28.41</v>
      </c>
      <c r="R582">
        <f t="shared" si="46"/>
        <v>28.41</v>
      </c>
      <c r="S582" s="91">
        <f t="shared" si="47"/>
        <v>0</v>
      </c>
    </row>
    <row r="583" spans="1:19" ht="12.75">
      <c r="A583" s="60" t="s">
        <v>249</v>
      </c>
      <c r="B583" s="61"/>
      <c r="C583" s="61"/>
      <c r="D583" s="63">
        <v>4.79</v>
      </c>
      <c r="E583" s="61"/>
      <c r="F583" s="61"/>
      <c r="G583" s="61"/>
      <c r="M583" s="91">
        <f t="shared" si="49"/>
        <v>4.79</v>
      </c>
      <c r="R583">
        <f t="shared" si="46"/>
        <v>4.79</v>
      </c>
      <c r="S583" s="91">
        <f t="shared" si="47"/>
        <v>0</v>
      </c>
    </row>
    <row r="584" spans="1:19" ht="12.75">
      <c r="A584" s="60" t="s">
        <v>251</v>
      </c>
      <c r="B584" s="61"/>
      <c r="C584" s="61"/>
      <c r="D584" s="63">
        <v>0.72</v>
      </c>
      <c r="E584" s="61"/>
      <c r="F584" s="61"/>
      <c r="G584" s="61"/>
      <c r="M584" s="91">
        <f t="shared" si="49"/>
        <v>0.72</v>
      </c>
      <c r="R584">
        <f t="shared" si="46"/>
        <v>0.72</v>
      </c>
      <c r="S584" s="91">
        <f t="shared" si="47"/>
        <v>0</v>
      </c>
    </row>
    <row r="585" spans="1:19" ht="24">
      <c r="A585" s="60" t="s">
        <v>265</v>
      </c>
      <c r="B585" s="61"/>
      <c r="C585" s="61"/>
      <c r="D585" s="63">
        <v>149.83</v>
      </c>
      <c r="E585" s="61"/>
      <c r="F585" s="61"/>
      <c r="G585" s="61"/>
      <c r="N585" s="91">
        <f>D585</f>
        <v>149.83</v>
      </c>
      <c r="R585">
        <f aca="true" t="shared" si="50" ref="R585:R600">SUM(H585:Q585)</f>
        <v>149.83</v>
      </c>
      <c r="S585" s="91">
        <f aca="true" t="shared" si="51" ref="S585:S600">D585-R585</f>
        <v>0</v>
      </c>
    </row>
    <row r="586" spans="1:19" ht="12.75">
      <c r="A586" s="60" t="s">
        <v>266</v>
      </c>
      <c r="B586" s="61"/>
      <c r="C586" s="61"/>
      <c r="D586" s="63">
        <v>122.67</v>
      </c>
      <c r="E586" s="61"/>
      <c r="F586" s="61"/>
      <c r="G586" s="61"/>
      <c r="H586" s="91">
        <f>D586</f>
        <v>122.67</v>
      </c>
      <c r="R586">
        <f t="shared" si="50"/>
        <v>122.67</v>
      </c>
      <c r="S586" s="91">
        <f t="shared" si="51"/>
        <v>0</v>
      </c>
    </row>
    <row r="587" spans="1:19" ht="12.75">
      <c r="A587" s="60" t="s">
        <v>267</v>
      </c>
      <c r="B587" s="61"/>
      <c r="C587" s="61"/>
      <c r="D587" s="62">
        <v>17366.42</v>
      </c>
      <c r="E587" s="61"/>
      <c r="F587" s="61"/>
      <c r="G587" s="61"/>
      <c r="K587" s="55">
        <f>D587</f>
        <v>17366.42</v>
      </c>
      <c r="R587">
        <f t="shared" si="50"/>
        <v>17366.42</v>
      </c>
      <c r="S587" s="91">
        <f t="shared" si="51"/>
        <v>0</v>
      </c>
    </row>
    <row r="588" spans="1:19" ht="12.75">
      <c r="A588" s="60" t="s">
        <v>268</v>
      </c>
      <c r="B588" s="61"/>
      <c r="C588" s="61"/>
      <c r="D588" s="62">
        <v>2990.21</v>
      </c>
      <c r="E588" s="61"/>
      <c r="F588" s="61"/>
      <c r="G588" s="61"/>
      <c r="H588" s="55">
        <f>D588</f>
        <v>2990.21</v>
      </c>
      <c r="R588">
        <f t="shared" si="50"/>
        <v>2990.21</v>
      </c>
      <c r="S588" s="91">
        <f t="shared" si="51"/>
        <v>0</v>
      </c>
    </row>
    <row r="589" spans="1:19" ht="12.75">
      <c r="A589" s="60" t="s">
        <v>120</v>
      </c>
      <c r="B589" s="61"/>
      <c r="C589" s="61"/>
      <c r="D589" s="62">
        <v>2327.05</v>
      </c>
      <c r="E589" s="61"/>
      <c r="F589" s="61"/>
      <c r="G589" s="61"/>
      <c r="M589" s="91">
        <f>D589</f>
        <v>2327.05</v>
      </c>
      <c r="R589">
        <f t="shared" si="50"/>
        <v>2327.05</v>
      </c>
      <c r="S589" s="91">
        <f t="shared" si="51"/>
        <v>0</v>
      </c>
    </row>
    <row r="590" spans="1:19" ht="12.75">
      <c r="A590" s="60" t="s">
        <v>126</v>
      </c>
      <c r="B590" s="61"/>
      <c r="C590" s="61"/>
      <c r="D590" s="63">
        <v>2.65</v>
      </c>
      <c r="E590" s="61"/>
      <c r="F590" s="61"/>
      <c r="G590" s="61"/>
      <c r="P590" s="91">
        <f>D590</f>
        <v>2.65</v>
      </c>
      <c r="R590">
        <f t="shared" si="50"/>
        <v>2.65</v>
      </c>
      <c r="S590" s="91">
        <f t="shared" si="51"/>
        <v>0</v>
      </c>
    </row>
    <row r="591" spans="1:19" ht="12.75">
      <c r="A591" s="60" t="s">
        <v>271</v>
      </c>
      <c r="B591" s="61"/>
      <c r="C591" s="61"/>
      <c r="D591" s="62">
        <v>90000</v>
      </c>
      <c r="E591" s="61"/>
      <c r="F591" s="61"/>
      <c r="G591" s="61"/>
      <c r="M591" s="91">
        <f aca="true" t="shared" si="52" ref="M591:M598">D591</f>
        <v>90000</v>
      </c>
      <c r="R591">
        <f t="shared" si="50"/>
        <v>90000</v>
      </c>
      <c r="S591" s="91">
        <f t="shared" si="51"/>
        <v>0</v>
      </c>
    </row>
    <row r="592" spans="1:19" ht="12.75">
      <c r="A592" s="60" t="s">
        <v>272</v>
      </c>
      <c r="B592" s="61"/>
      <c r="C592" s="61"/>
      <c r="D592" s="63">
        <v>251.61</v>
      </c>
      <c r="E592" s="61"/>
      <c r="F592" s="61"/>
      <c r="G592" s="61"/>
      <c r="M592" s="91">
        <f t="shared" si="52"/>
        <v>251.61</v>
      </c>
      <c r="R592">
        <f t="shared" si="50"/>
        <v>251.61</v>
      </c>
      <c r="S592" s="91">
        <f t="shared" si="51"/>
        <v>0</v>
      </c>
    </row>
    <row r="593" spans="1:19" ht="12.75">
      <c r="A593" s="60" t="s">
        <v>273</v>
      </c>
      <c r="B593" s="61"/>
      <c r="C593" s="61"/>
      <c r="D593" s="63">
        <v>300.95</v>
      </c>
      <c r="E593" s="61"/>
      <c r="F593" s="61"/>
      <c r="G593" s="61"/>
      <c r="M593" s="91">
        <f t="shared" si="52"/>
        <v>300.95</v>
      </c>
      <c r="R593">
        <f t="shared" si="50"/>
        <v>300.95</v>
      </c>
      <c r="S593" s="91">
        <f t="shared" si="51"/>
        <v>0</v>
      </c>
    </row>
    <row r="594" spans="1:19" ht="12.75">
      <c r="A594" s="60" t="s">
        <v>274</v>
      </c>
      <c r="B594" s="61"/>
      <c r="C594" s="61"/>
      <c r="D594" s="63">
        <v>72.09</v>
      </c>
      <c r="E594" s="61"/>
      <c r="F594" s="61"/>
      <c r="G594" s="61"/>
      <c r="M594" s="91">
        <f t="shared" si="52"/>
        <v>72.09</v>
      </c>
      <c r="R594">
        <f t="shared" si="50"/>
        <v>72.09</v>
      </c>
      <c r="S594" s="91">
        <f t="shared" si="51"/>
        <v>0</v>
      </c>
    </row>
    <row r="595" spans="1:19" ht="24">
      <c r="A595" s="60" t="s">
        <v>276</v>
      </c>
      <c r="B595" s="61"/>
      <c r="C595" s="61"/>
      <c r="D595" s="63">
        <v>30.27</v>
      </c>
      <c r="E595" s="61"/>
      <c r="F595" s="61"/>
      <c r="G595" s="61"/>
      <c r="M595" s="91">
        <f t="shared" si="52"/>
        <v>30.27</v>
      </c>
      <c r="R595">
        <f t="shared" si="50"/>
        <v>30.27</v>
      </c>
      <c r="S595" s="91">
        <f t="shared" si="51"/>
        <v>0</v>
      </c>
    </row>
    <row r="596" spans="1:19" ht="24">
      <c r="A596" s="60" t="s">
        <v>277</v>
      </c>
      <c r="B596" s="61"/>
      <c r="C596" s="61"/>
      <c r="D596" s="63">
        <v>15.79</v>
      </c>
      <c r="E596" s="61"/>
      <c r="F596" s="61"/>
      <c r="G596" s="61"/>
      <c r="M596" s="91">
        <f t="shared" si="52"/>
        <v>15.79</v>
      </c>
      <c r="R596">
        <f t="shared" si="50"/>
        <v>15.79</v>
      </c>
      <c r="S596" s="91">
        <f t="shared" si="51"/>
        <v>0</v>
      </c>
    </row>
    <row r="597" spans="1:19" ht="12.75">
      <c r="A597" s="60" t="s">
        <v>279</v>
      </c>
      <c r="B597" s="61"/>
      <c r="C597" s="61"/>
      <c r="D597" s="63">
        <v>114.85</v>
      </c>
      <c r="E597" s="61"/>
      <c r="F597" s="61"/>
      <c r="G597" s="61"/>
      <c r="M597" s="91">
        <f t="shared" si="52"/>
        <v>114.85</v>
      </c>
      <c r="R597">
        <f t="shared" si="50"/>
        <v>114.85</v>
      </c>
      <c r="S597" s="91">
        <f t="shared" si="51"/>
        <v>0</v>
      </c>
    </row>
    <row r="598" spans="1:19" ht="12.75">
      <c r="A598" s="60" t="s">
        <v>280</v>
      </c>
      <c r="B598" s="61"/>
      <c r="C598" s="61"/>
      <c r="D598" s="63">
        <v>4.28</v>
      </c>
      <c r="E598" s="61"/>
      <c r="F598" s="61"/>
      <c r="G598" s="61"/>
      <c r="M598" s="91">
        <f t="shared" si="52"/>
        <v>4.28</v>
      </c>
      <c r="R598">
        <f t="shared" si="50"/>
        <v>4.28</v>
      </c>
      <c r="S598" s="91">
        <f t="shared" si="51"/>
        <v>0</v>
      </c>
    </row>
    <row r="599" spans="1:19" ht="12.75">
      <c r="A599" s="60" t="s">
        <v>281</v>
      </c>
      <c r="B599" s="61"/>
      <c r="C599" s="61"/>
      <c r="D599" s="63">
        <v>253.9</v>
      </c>
      <c r="E599" s="61"/>
      <c r="F599" s="61"/>
      <c r="G599" s="61"/>
      <c r="H599" s="91">
        <f>D599</f>
        <v>253.9</v>
      </c>
      <c r="R599">
        <f t="shared" si="50"/>
        <v>253.9</v>
      </c>
      <c r="S599" s="91">
        <f t="shared" si="51"/>
        <v>0</v>
      </c>
    </row>
    <row r="600" spans="1:19" ht="12.75">
      <c r="A600" s="60" t="s">
        <v>282</v>
      </c>
      <c r="B600" s="61"/>
      <c r="C600" s="61"/>
      <c r="D600" s="63">
        <v>471.08</v>
      </c>
      <c r="E600" s="61"/>
      <c r="F600" s="61"/>
      <c r="G600" s="61"/>
      <c r="I600" s="91">
        <f>D600</f>
        <v>471.08</v>
      </c>
      <c r="R600">
        <f t="shared" si="50"/>
        <v>471.08</v>
      </c>
      <c r="S600" s="91">
        <f t="shared" si="51"/>
        <v>0</v>
      </c>
    </row>
    <row r="601" spans="1:19" ht="12.75">
      <c r="A601" s="64" t="s">
        <v>30</v>
      </c>
      <c r="B601" s="65"/>
      <c r="C601" s="65"/>
      <c r="D601" s="66">
        <f>D547+D528+D468+D442+D417+D358+D297+D235+D176+D115+D65+D6</f>
        <v>1213674.7399999998</v>
      </c>
      <c r="E601" s="66"/>
      <c r="F601" s="65"/>
      <c r="G601" s="65"/>
      <c r="H601">
        <f aca="true" t="shared" si="53" ref="H601:Q601">SUM(H7:H600)</f>
        <v>189614.15</v>
      </c>
      <c r="I601">
        <f t="shared" si="53"/>
        <v>2261.9500000000003</v>
      </c>
      <c r="J601">
        <f t="shared" si="53"/>
        <v>718009.6300000002</v>
      </c>
      <c r="K601">
        <f t="shared" si="53"/>
        <v>110573.48</v>
      </c>
      <c r="L601">
        <f t="shared" si="53"/>
        <v>3805.56</v>
      </c>
      <c r="M601">
        <f t="shared" si="53"/>
        <v>188183.09</v>
      </c>
      <c r="N601">
        <f t="shared" si="53"/>
        <v>476.59000000000003</v>
      </c>
      <c r="O601">
        <f t="shared" si="53"/>
        <v>662.9300000000001</v>
      </c>
      <c r="P601">
        <f t="shared" si="53"/>
        <v>87.36000000000001</v>
      </c>
      <c r="Q601">
        <f t="shared" si="53"/>
        <v>0</v>
      </c>
      <c r="R601">
        <f>SUM(H601:Q601)</f>
        <v>1213674.7400000005</v>
      </c>
      <c r="S601" s="91">
        <f>D601-R601</f>
        <v>0</v>
      </c>
    </row>
    <row r="602" ht="12.75">
      <c r="S602" s="91"/>
    </row>
    <row r="603" ht="12.75">
      <c r="S603" s="91"/>
    </row>
    <row r="604" ht="12.75">
      <c r="S604" s="91"/>
    </row>
    <row r="605" ht="12.75">
      <c r="S605" s="91"/>
    </row>
    <row r="606" ht="12.75">
      <c r="S606" s="91"/>
    </row>
    <row r="607" ht="12.75">
      <c r="S607" s="91"/>
    </row>
    <row r="608" ht="12.75">
      <c r="S608" s="91"/>
    </row>
    <row r="609" ht="12.75">
      <c r="S609" s="91"/>
    </row>
    <row r="610" ht="12.75">
      <c r="S610" s="91"/>
    </row>
    <row r="611" ht="12.75">
      <c r="S611" s="91"/>
    </row>
    <row r="612" ht="12.75">
      <c r="S612" s="91"/>
    </row>
    <row r="613" ht="12.75">
      <c r="S613" s="91"/>
    </row>
    <row r="614" ht="12.75">
      <c r="S614" s="91"/>
    </row>
    <row r="615" ht="12.75">
      <c r="S615" s="91"/>
    </row>
    <row r="616" ht="12.75">
      <c r="S616" s="91"/>
    </row>
    <row r="617" ht="12.75">
      <c r="S617" s="91"/>
    </row>
    <row r="618" ht="12.75">
      <c r="S618" s="91"/>
    </row>
    <row r="619" ht="12.75">
      <c r="S619" s="91"/>
    </row>
    <row r="620" ht="12.75">
      <c r="S620" s="91"/>
    </row>
    <row r="621" ht="12.75">
      <c r="S621" s="91"/>
    </row>
    <row r="622" ht="12.75">
      <c r="S622" s="91"/>
    </row>
    <row r="623" ht="12.75">
      <c r="S623" s="91"/>
    </row>
    <row r="624" ht="12.75">
      <c r="S624" s="91"/>
    </row>
    <row r="625" ht="12.75">
      <c r="S625" s="91"/>
    </row>
    <row r="626" ht="12.75">
      <c r="S626" s="91"/>
    </row>
    <row r="627" ht="12.75">
      <c r="S627" s="91"/>
    </row>
    <row r="628" ht="12.75">
      <c r="S628" s="91"/>
    </row>
    <row r="629" ht="12.75">
      <c r="S629" s="91"/>
    </row>
    <row r="630" ht="12.75">
      <c r="S630" s="91"/>
    </row>
    <row r="631" ht="12.75">
      <c r="S631" s="91"/>
    </row>
    <row r="632" ht="12.75">
      <c r="S632" s="91"/>
    </row>
    <row r="633" ht="12.75">
      <c r="S633" s="91"/>
    </row>
    <row r="634" ht="12.75">
      <c r="S634" s="91"/>
    </row>
    <row r="635" ht="12.75">
      <c r="S635" s="91"/>
    </row>
    <row r="636" ht="12.75">
      <c r="S636" s="91"/>
    </row>
    <row r="637" ht="12.75">
      <c r="S637" s="91"/>
    </row>
    <row r="638" ht="12.75">
      <c r="S638" s="91"/>
    </row>
    <row r="639" ht="12.75">
      <c r="S639" s="91"/>
    </row>
    <row r="640" ht="12.75">
      <c r="S640" s="91"/>
    </row>
    <row r="641" ht="12.75">
      <c r="S641" s="91"/>
    </row>
    <row r="642" ht="12.75">
      <c r="S642" s="91"/>
    </row>
    <row r="643" ht="12.75">
      <c r="S643" s="91"/>
    </row>
    <row r="644" ht="12.75">
      <c r="S644" s="91"/>
    </row>
    <row r="645" ht="12.75">
      <c r="S645" s="91"/>
    </row>
    <row r="646" ht="12.75">
      <c r="S646" s="91"/>
    </row>
    <row r="647" ht="12.75">
      <c r="S647" s="91"/>
    </row>
    <row r="648" ht="12.75">
      <c r="S648" s="91"/>
    </row>
    <row r="649" ht="12.75">
      <c r="S649" s="91"/>
    </row>
    <row r="650" ht="12.75">
      <c r="S650" s="91"/>
    </row>
    <row r="651" ht="12.75">
      <c r="S651" s="91"/>
    </row>
    <row r="652" ht="12.75">
      <c r="S652" s="91"/>
    </row>
    <row r="653" ht="12.75">
      <c r="S653" s="91"/>
    </row>
    <row r="654" ht="12.75">
      <c r="S654" s="91"/>
    </row>
    <row r="655" ht="12.75">
      <c r="S655" s="91"/>
    </row>
    <row r="656" ht="12.75">
      <c r="S656" s="91"/>
    </row>
    <row r="657" ht="12.75">
      <c r="S657" s="91"/>
    </row>
    <row r="658" ht="12.75">
      <c r="S658" s="91"/>
    </row>
    <row r="659" ht="12.75">
      <c r="S659" s="91"/>
    </row>
    <row r="660" ht="12.75">
      <c r="S660" s="91"/>
    </row>
    <row r="661" ht="12.75">
      <c r="S661" s="91"/>
    </row>
    <row r="662" ht="12.75">
      <c r="S662" s="91"/>
    </row>
    <row r="663" ht="12.75">
      <c r="S663" s="91"/>
    </row>
    <row r="664" ht="12.75">
      <c r="S664" s="91"/>
    </row>
    <row r="665" ht="12.75">
      <c r="S665" s="91"/>
    </row>
    <row r="666" ht="12.75">
      <c r="S666" s="91"/>
    </row>
    <row r="667" ht="12.75">
      <c r="S667" s="91"/>
    </row>
    <row r="668" ht="12.75">
      <c r="S668" s="91"/>
    </row>
    <row r="669" ht="12.75">
      <c r="S669" s="91"/>
    </row>
    <row r="670" ht="12.75">
      <c r="S670" s="91"/>
    </row>
    <row r="671" ht="12.75">
      <c r="S671" s="91"/>
    </row>
    <row r="672" ht="12.75">
      <c r="S672" s="91"/>
    </row>
    <row r="673" ht="12.75">
      <c r="S673" s="91"/>
    </row>
    <row r="674" ht="12.75">
      <c r="S674" s="91"/>
    </row>
    <row r="675" ht="12.75">
      <c r="S675" s="91"/>
    </row>
    <row r="676" ht="12.75">
      <c r="S676" s="91"/>
    </row>
    <row r="677" ht="12.75">
      <c r="S677" s="91"/>
    </row>
    <row r="678" ht="12.75">
      <c r="S678" s="91"/>
    </row>
    <row r="679" ht="12.75">
      <c r="S679" s="91"/>
    </row>
    <row r="680" ht="12.75">
      <c r="S680" s="91"/>
    </row>
    <row r="681" ht="12.75">
      <c r="S681" s="91"/>
    </row>
    <row r="682" ht="12.75">
      <c r="S682" s="91"/>
    </row>
    <row r="683" ht="12.75">
      <c r="S683" s="91"/>
    </row>
    <row r="684" ht="12.75">
      <c r="S684" s="91"/>
    </row>
    <row r="685" ht="12.75">
      <c r="S685" s="91"/>
    </row>
    <row r="686" ht="12.75">
      <c r="S686" s="91"/>
    </row>
    <row r="687" ht="12.75">
      <c r="S687" s="91"/>
    </row>
    <row r="688" ht="12.75">
      <c r="S688" s="91"/>
    </row>
    <row r="689" ht="12.75">
      <c r="S689" s="91"/>
    </row>
    <row r="690" ht="12.75">
      <c r="S690" s="91"/>
    </row>
    <row r="691" ht="12.75">
      <c r="S691" s="91"/>
    </row>
    <row r="692" ht="12.75">
      <c r="S692" s="91"/>
    </row>
    <row r="693" ht="12.75">
      <c r="S693" s="91"/>
    </row>
    <row r="694" ht="12.75">
      <c r="S694" s="91"/>
    </row>
    <row r="695" ht="12.75">
      <c r="S695" s="91"/>
    </row>
    <row r="696" ht="12.75">
      <c r="S696" s="91"/>
    </row>
    <row r="697" ht="12.75">
      <c r="S697" s="91"/>
    </row>
    <row r="698" ht="12.75">
      <c r="S698" s="91"/>
    </row>
    <row r="699" ht="12.75">
      <c r="S699" s="91"/>
    </row>
    <row r="700" ht="12.75">
      <c r="S700" s="91"/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L125"/>
  <sheetViews>
    <sheetView zoomScalePageLayoutView="0" workbookViewId="0" topLeftCell="A108">
      <selection activeCell="E127" sqref="E127"/>
    </sheetView>
  </sheetViews>
  <sheetFormatPr defaultColWidth="9.140625" defaultRowHeight="12.75"/>
  <cols>
    <col min="1" max="1" width="30.00390625" style="3" customWidth="1"/>
    <col min="2" max="7" width="16.00390625" style="3" customWidth="1"/>
    <col min="8" max="8" width="46.421875" style="110" customWidth="1"/>
  </cols>
  <sheetData>
    <row r="1" spans="1:4" ht="12.75">
      <c r="A1" s="1" t="s">
        <v>9</v>
      </c>
      <c r="B1" s="2"/>
      <c r="C1" s="2"/>
      <c r="D1" s="2"/>
    </row>
    <row r="2" spans="1:4" ht="15.75">
      <c r="A2" s="4" t="s">
        <v>312</v>
      </c>
      <c r="B2" s="2"/>
      <c r="C2" s="2"/>
      <c r="D2" s="2"/>
    </row>
    <row r="4" spans="1:7" ht="12.75">
      <c r="A4" s="427" t="s">
        <v>177</v>
      </c>
      <c r="B4" s="428"/>
      <c r="C4" s="420"/>
      <c r="D4" s="420"/>
      <c r="E4" s="420"/>
      <c r="F4" s="420"/>
      <c r="G4" s="420"/>
    </row>
    <row r="5" spans="1:7" ht="12.75">
      <c r="A5" s="56"/>
      <c r="B5" s="56"/>
      <c r="C5" s="2"/>
      <c r="D5" s="2"/>
      <c r="E5" s="2"/>
      <c r="F5" s="2"/>
      <c r="G5" s="2"/>
    </row>
    <row r="6" spans="1:12" ht="85.5" customHeight="1">
      <c r="A6" s="98" t="s">
        <v>178</v>
      </c>
      <c r="B6" s="426" t="s">
        <v>179</v>
      </c>
      <c r="C6" s="426"/>
      <c r="D6" s="426" t="s">
        <v>180</v>
      </c>
      <c r="E6" s="426"/>
      <c r="F6" s="426" t="s">
        <v>181</v>
      </c>
      <c r="G6" s="426"/>
      <c r="H6" s="111" t="s">
        <v>7</v>
      </c>
      <c r="I6" s="109"/>
      <c r="J6" s="109"/>
      <c r="K6" s="109"/>
      <c r="L6" s="109"/>
    </row>
    <row r="7" spans="1:7" ht="12.75">
      <c r="A7" s="421" t="s">
        <v>313</v>
      </c>
      <c r="B7" s="424" t="s">
        <v>183</v>
      </c>
      <c r="C7" s="424" t="s">
        <v>184</v>
      </c>
      <c r="D7" s="424" t="s">
        <v>183</v>
      </c>
      <c r="E7" s="424" t="s">
        <v>184</v>
      </c>
      <c r="F7" s="424" t="s">
        <v>183</v>
      </c>
      <c r="G7" s="424" t="s">
        <v>184</v>
      </c>
    </row>
    <row r="8" spans="1:7" ht="12.75">
      <c r="A8" s="423"/>
      <c r="B8" s="425"/>
      <c r="C8" s="425"/>
      <c r="D8" s="425"/>
      <c r="E8" s="425"/>
      <c r="F8" s="425"/>
      <c r="G8" s="425"/>
    </row>
    <row r="9" spans="1:7" ht="12.75">
      <c r="A9" s="99" t="s">
        <v>314</v>
      </c>
      <c r="B9" s="100">
        <v>1412126.58</v>
      </c>
      <c r="C9" s="101"/>
      <c r="D9" s="100">
        <f>D10+D16+D110</f>
        <v>47527907.620000005</v>
      </c>
      <c r="E9" s="100">
        <f>E10+E16+E110</f>
        <v>47872419</v>
      </c>
      <c r="F9" s="100">
        <v>1067615.2</v>
      </c>
      <c r="G9" s="101"/>
    </row>
    <row r="10" spans="1:7" ht="12.75">
      <c r="A10" s="102" t="s">
        <v>315</v>
      </c>
      <c r="B10" s="101"/>
      <c r="C10" s="101"/>
      <c r="D10" s="100">
        <v>153067.33</v>
      </c>
      <c r="E10" s="100">
        <v>153067.33</v>
      </c>
      <c r="F10" s="101"/>
      <c r="G10" s="101"/>
    </row>
    <row r="11" spans="1:7" ht="12.75">
      <c r="A11" s="103" t="s">
        <v>316</v>
      </c>
      <c r="B11" s="101"/>
      <c r="C11" s="101"/>
      <c r="D11" s="100">
        <v>153067.33</v>
      </c>
      <c r="E11" s="100">
        <v>153067.33</v>
      </c>
      <c r="F11" s="101"/>
      <c r="G11" s="101"/>
    </row>
    <row r="12" spans="1:7" ht="24">
      <c r="A12" s="104" t="s">
        <v>317</v>
      </c>
      <c r="B12" s="61"/>
      <c r="C12" s="61"/>
      <c r="D12" s="62">
        <v>23740</v>
      </c>
      <c r="E12" s="62">
        <v>23740</v>
      </c>
      <c r="F12" s="61"/>
      <c r="G12" s="61"/>
    </row>
    <row r="13" spans="1:7" ht="12.75">
      <c r="A13" s="104" t="s">
        <v>318</v>
      </c>
      <c r="B13" s="61"/>
      <c r="C13" s="61"/>
      <c r="D13" s="62">
        <v>17740</v>
      </c>
      <c r="E13" s="62">
        <v>17740</v>
      </c>
      <c r="F13" s="61"/>
      <c r="G13" s="61"/>
    </row>
    <row r="14" spans="1:8" ht="36">
      <c r="A14" s="104" t="s">
        <v>319</v>
      </c>
      <c r="B14" s="61"/>
      <c r="C14" s="61"/>
      <c r="D14" s="62">
        <v>80000</v>
      </c>
      <c r="E14" s="62">
        <v>80000</v>
      </c>
      <c r="F14" s="61"/>
      <c r="G14" s="61"/>
      <c r="H14" s="112">
        <f>E14</f>
        <v>80000</v>
      </c>
    </row>
    <row r="15" spans="1:7" ht="12.75">
      <c r="A15" s="104" t="s">
        <v>320</v>
      </c>
      <c r="B15" s="61"/>
      <c r="C15" s="61"/>
      <c r="D15" s="62">
        <v>31587.33</v>
      </c>
      <c r="E15" s="62">
        <v>31587.33</v>
      </c>
      <c r="F15" s="61"/>
      <c r="G15" s="61"/>
    </row>
    <row r="16" spans="1:7" ht="12.75">
      <c r="A16" s="102" t="s">
        <v>321</v>
      </c>
      <c r="B16" s="100">
        <v>1412126.58</v>
      </c>
      <c r="C16" s="101"/>
      <c r="D16" s="100">
        <v>41915577.13</v>
      </c>
      <c r="E16" s="100">
        <v>42260088.51</v>
      </c>
      <c r="F16" s="100">
        <v>1067615.2</v>
      </c>
      <c r="G16" s="101"/>
    </row>
    <row r="17" spans="1:8" ht="60">
      <c r="A17" s="105" t="s">
        <v>322</v>
      </c>
      <c r="B17" s="61"/>
      <c r="C17" s="61"/>
      <c r="D17" s="62">
        <v>51124.33</v>
      </c>
      <c r="E17" s="62">
        <v>51124.33</v>
      </c>
      <c r="F17" s="61"/>
      <c r="G17" s="61"/>
      <c r="H17" s="112">
        <f>D17</f>
        <v>51124.33</v>
      </c>
    </row>
    <row r="18" spans="1:8" ht="48">
      <c r="A18" s="105" t="s">
        <v>323</v>
      </c>
      <c r="B18" s="61"/>
      <c r="C18" s="61"/>
      <c r="D18" s="62">
        <v>22818.39</v>
      </c>
      <c r="E18" s="62">
        <v>22818.39</v>
      </c>
      <c r="F18" s="61"/>
      <c r="G18" s="61"/>
      <c r="H18" s="112">
        <f aca="true" t="shared" si="0" ref="H18:H81">D18</f>
        <v>22818.39</v>
      </c>
    </row>
    <row r="19" spans="1:8" ht="48">
      <c r="A19" s="105" t="s">
        <v>324</v>
      </c>
      <c r="B19" s="62">
        <v>20000</v>
      </c>
      <c r="C19" s="61"/>
      <c r="D19" s="62">
        <v>115341.38</v>
      </c>
      <c r="E19" s="62">
        <v>135341.38</v>
      </c>
      <c r="F19" s="61"/>
      <c r="G19" s="61"/>
      <c r="H19" s="112">
        <f t="shared" si="0"/>
        <v>115341.38</v>
      </c>
    </row>
    <row r="20" spans="1:8" ht="48">
      <c r="A20" s="105" t="s">
        <v>325</v>
      </c>
      <c r="B20" s="62">
        <v>60000</v>
      </c>
      <c r="C20" s="61"/>
      <c r="D20" s="62">
        <v>297971.08</v>
      </c>
      <c r="E20" s="62">
        <v>357971.08</v>
      </c>
      <c r="F20" s="61"/>
      <c r="G20" s="61"/>
      <c r="H20" s="112">
        <f t="shared" si="0"/>
        <v>297971.08</v>
      </c>
    </row>
    <row r="21" spans="1:8" ht="48">
      <c r="A21" s="105" t="s">
        <v>326</v>
      </c>
      <c r="B21" s="62">
        <v>625886.56</v>
      </c>
      <c r="C21" s="61"/>
      <c r="D21" s="62">
        <v>865015.25</v>
      </c>
      <c r="E21" s="62">
        <v>1490901.81</v>
      </c>
      <c r="F21" s="61"/>
      <c r="G21" s="61"/>
      <c r="H21" s="112">
        <f t="shared" si="0"/>
        <v>865015.25</v>
      </c>
    </row>
    <row r="22" spans="1:8" ht="48">
      <c r="A22" s="105" t="s">
        <v>327</v>
      </c>
      <c r="B22" s="61"/>
      <c r="C22" s="61"/>
      <c r="D22" s="62">
        <v>54822.8</v>
      </c>
      <c r="E22" s="62">
        <v>54822.8</v>
      </c>
      <c r="F22" s="61"/>
      <c r="G22" s="61"/>
      <c r="H22" s="112">
        <f t="shared" si="0"/>
        <v>54822.8</v>
      </c>
    </row>
    <row r="23" spans="1:8" ht="48">
      <c r="A23" s="105" t="s">
        <v>328</v>
      </c>
      <c r="B23" s="61"/>
      <c r="C23" s="61"/>
      <c r="D23" s="62">
        <v>36198.63</v>
      </c>
      <c r="E23" s="62">
        <v>36198.63</v>
      </c>
      <c r="F23" s="61"/>
      <c r="G23" s="61"/>
      <c r="H23" s="112">
        <f t="shared" si="0"/>
        <v>36198.63</v>
      </c>
    </row>
    <row r="24" spans="1:8" ht="48">
      <c r="A24" s="105" t="s">
        <v>329</v>
      </c>
      <c r="B24" s="61"/>
      <c r="C24" s="61"/>
      <c r="D24" s="62">
        <v>2877.54</v>
      </c>
      <c r="E24" s="62">
        <v>2877.54</v>
      </c>
      <c r="F24" s="61"/>
      <c r="G24" s="61"/>
      <c r="H24" s="112">
        <f t="shared" si="0"/>
        <v>2877.54</v>
      </c>
    </row>
    <row r="25" spans="1:8" ht="48">
      <c r="A25" s="105" t="s">
        <v>330</v>
      </c>
      <c r="B25" s="61"/>
      <c r="C25" s="61"/>
      <c r="D25" s="62">
        <v>19128.28</v>
      </c>
      <c r="E25" s="62">
        <v>19128.28</v>
      </c>
      <c r="F25" s="61"/>
      <c r="G25" s="61"/>
      <c r="H25" s="112">
        <f t="shared" si="0"/>
        <v>19128.28</v>
      </c>
    </row>
    <row r="26" spans="1:8" ht="48">
      <c r="A26" s="105" t="s">
        <v>331</v>
      </c>
      <c r="B26" s="61"/>
      <c r="C26" s="61"/>
      <c r="D26" s="62">
        <v>129850.31</v>
      </c>
      <c r="E26" s="62">
        <v>129850.31</v>
      </c>
      <c r="F26" s="61"/>
      <c r="G26" s="61"/>
      <c r="H26" s="112">
        <f t="shared" si="0"/>
        <v>129850.31</v>
      </c>
    </row>
    <row r="27" spans="1:8" ht="48">
      <c r="A27" s="105" t="s">
        <v>332</v>
      </c>
      <c r="B27" s="61"/>
      <c r="C27" s="61"/>
      <c r="D27" s="62">
        <v>26557.16</v>
      </c>
      <c r="E27" s="62">
        <v>26557.16</v>
      </c>
      <c r="F27" s="61"/>
      <c r="G27" s="61"/>
      <c r="H27" s="112">
        <f t="shared" si="0"/>
        <v>26557.16</v>
      </c>
    </row>
    <row r="28" spans="1:8" ht="48">
      <c r="A28" s="105" t="s">
        <v>333</v>
      </c>
      <c r="B28" s="61"/>
      <c r="C28" s="61"/>
      <c r="D28" s="62">
        <v>3752.83</v>
      </c>
      <c r="E28" s="62">
        <v>3752.83</v>
      </c>
      <c r="F28" s="61"/>
      <c r="G28" s="61"/>
      <c r="H28" s="112">
        <f t="shared" si="0"/>
        <v>3752.83</v>
      </c>
    </row>
    <row r="29" spans="1:8" ht="48">
      <c r="A29" s="105" t="s">
        <v>334</v>
      </c>
      <c r="B29" s="61"/>
      <c r="C29" s="61"/>
      <c r="D29" s="62">
        <v>3768.15</v>
      </c>
      <c r="E29" s="62">
        <v>3768.15</v>
      </c>
      <c r="F29" s="61"/>
      <c r="G29" s="61"/>
      <c r="H29" s="112">
        <f t="shared" si="0"/>
        <v>3768.15</v>
      </c>
    </row>
    <row r="30" spans="1:8" ht="48">
      <c r="A30" s="105" t="s">
        <v>335</v>
      </c>
      <c r="B30" s="61"/>
      <c r="C30" s="61"/>
      <c r="D30" s="62">
        <v>21851.61</v>
      </c>
      <c r="E30" s="62">
        <v>21851.61</v>
      </c>
      <c r="F30" s="61"/>
      <c r="G30" s="61"/>
      <c r="H30" s="112">
        <f t="shared" si="0"/>
        <v>21851.61</v>
      </c>
    </row>
    <row r="31" spans="1:8" ht="48">
      <c r="A31" s="105" t="s">
        <v>336</v>
      </c>
      <c r="B31" s="61"/>
      <c r="C31" s="61"/>
      <c r="D31" s="62">
        <v>23331.68</v>
      </c>
      <c r="E31" s="62">
        <v>23331.68</v>
      </c>
      <c r="F31" s="61"/>
      <c r="G31" s="61"/>
      <c r="H31" s="112">
        <f t="shared" si="0"/>
        <v>23331.68</v>
      </c>
    </row>
    <row r="32" spans="1:8" ht="48">
      <c r="A32" s="105" t="s">
        <v>337</v>
      </c>
      <c r="B32" s="61"/>
      <c r="C32" s="61"/>
      <c r="D32" s="62">
        <v>105314.9</v>
      </c>
      <c r="E32" s="62">
        <v>105314.9</v>
      </c>
      <c r="F32" s="61"/>
      <c r="G32" s="61"/>
      <c r="H32" s="112">
        <f t="shared" si="0"/>
        <v>105314.9</v>
      </c>
    </row>
    <row r="33" spans="1:8" ht="48">
      <c r="A33" s="105" t="s">
        <v>338</v>
      </c>
      <c r="B33" s="61"/>
      <c r="C33" s="61"/>
      <c r="D33" s="62">
        <v>29822.66</v>
      </c>
      <c r="E33" s="62">
        <v>29822.66</v>
      </c>
      <c r="F33" s="61"/>
      <c r="G33" s="61"/>
      <c r="H33" s="112">
        <f t="shared" si="0"/>
        <v>29822.66</v>
      </c>
    </row>
    <row r="34" spans="1:8" ht="60">
      <c r="A34" s="105" t="s">
        <v>339</v>
      </c>
      <c r="B34" s="61"/>
      <c r="C34" s="61"/>
      <c r="D34" s="62">
        <v>70471.86</v>
      </c>
      <c r="E34" s="62">
        <v>70471.86</v>
      </c>
      <c r="F34" s="61"/>
      <c r="G34" s="61"/>
      <c r="H34" s="112">
        <f t="shared" si="0"/>
        <v>70471.86</v>
      </c>
    </row>
    <row r="35" spans="1:8" ht="48">
      <c r="A35" s="105" t="s">
        <v>340</v>
      </c>
      <c r="B35" s="61"/>
      <c r="C35" s="61"/>
      <c r="D35" s="62">
        <v>12173.29</v>
      </c>
      <c r="E35" s="62">
        <v>12173.29</v>
      </c>
      <c r="F35" s="61"/>
      <c r="G35" s="61"/>
      <c r="H35" s="112">
        <f t="shared" si="0"/>
        <v>12173.29</v>
      </c>
    </row>
    <row r="36" spans="1:8" ht="48">
      <c r="A36" s="105" t="s">
        <v>341</v>
      </c>
      <c r="B36" s="61"/>
      <c r="C36" s="61"/>
      <c r="D36" s="62">
        <v>14213.78</v>
      </c>
      <c r="E36" s="62">
        <v>14213.78</v>
      </c>
      <c r="F36" s="61"/>
      <c r="G36" s="61"/>
      <c r="H36" s="112">
        <f t="shared" si="0"/>
        <v>14213.78</v>
      </c>
    </row>
    <row r="37" spans="1:8" ht="48">
      <c r="A37" s="105" t="s">
        <v>342</v>
      </c>
      <c r="B37" s="61"/>
      <c r="C37" s="61"/>
      <c r="D37" s="62">
        <v>18118.08</v>
      </c>
      <c r="E37" s="62">
        <v>18118.08</v>
      </c>
      <c r="F37" s="61"/>
      <c r="G37" s="61"/>
      <c r="H37" s="112">
        <f t="shared" si="0"/>
        <v>18118.08</v>
      </c>
    </row>
    <row r="38" spans="1:8" ht="36">
      <c r="A38" s="105" t="s">
        <v>343</v>
      </c>
      <c r="B38" s="61"/>
      <c r="C38" s="61"/>
      <c r="D38" s="62">
        <v>263523.42</v>
      </c>
      <c r="E38" s="62">
        <v>263523.42</v>
      </c>
      <c r="F38" s="61"/>
      <c r="G38" s="61"/>
      <c r="H38" s="112">
        <f t="shared" si="0"/>
        <v>263523.42</v>
      </c>
    </row>
    <row r="39" spans="1:8" ht="48">
      <c r="A39" s="105" t="s">
        <v>344</v>
      </c>
      <c r="B39" s="61"/>
      <c r="C39" s="61"/>
      <c r="D39" s="62">
        <v>69129.17</v>
      </c>
      <c r="E39" s="62">
        <v>69129.17</v>
      </c>
      <c r="F39" s="61"/>
      <c r="G39" s="61"/>
      <c r="H39" s="112">
        <f t="shared" si="0"/>
        <v>69129.17</v>
      </c>
    </row>
    <row r="40" spans="1:8" ht="48">
      <c r="A40" s="105" t="s">
        <v>345</v>
      </c>
      <c r="B40" s="61"/>
      <c r="C40" s="61"/>
      <c r="D40" s="62">
        <v>21143.95</v>
      </c>
      <c r="E40" s="62">
        <v>21143.95</v>
      </c>
      <c r="F40" s="61"/>
      <c r="G40" s="61"/>
      <c r="H40" s="112">
        <f t="shared" si="0"/>
        <v>21143.95</v>
      </c>
    </row>
    <row r="41" spans="1:8" ht="48">
      <c r="A41" s="105" t="s">
        <v>346</v>
      </c>
      <c r="B41" s="61"/>
      <c r="C41" s="61"/>
      <c r="D41" s="62">
        <v>342035.65</v>
      </c>
      <c r="E41" s="62">
        <v>342035.65</v>
      </c>
      <c r="F41" s="61"/>
      <c r="G41" s="61"/>
      <c r="H41" s="112">
        <f t="shared" si="0"/>
        <v>342035.65</v>
      </c>
    </row>
    <row r="42" spans="1:8" ht="48">
      <c r="A42" s="105" t="s">
        <v>347</v>
      </c>
      <c r="B42" s="61"/>
      <c r="C42" s="61"/>
      <c r="D42" s="62">
        <v>23274.01</v>
      </c>
      <c r="E42" s="62">
        <v>23274.01</v>
      </c>
      <c r="F42" s="61"/>
      <c r="G42" s="61"/>
      <c r="H42" s="112">
        <f t="shared" si="0"/>
        <v>23274.01</v>
      </c>
    </row>
    <row r="43" spans="1:8" ht="48">
      <c r="A43" s="105" t="s">
        <v>348</v>
      </c>
      <c r="B43" s="61"/>
      <c r="C43" s="61"/>
      <c r="D43" s="62">
        <v>1873.88</v>
      </c>
      <c r="E43" s="61"/>
      <c r="F43" s="62">
        <v>1873.88</v>
      </c>
      <c r="G43" s="61"/>
      <c r="H43" s="112">
        <f t="shared" si="0"/>
        <v>1873.88</v>
      </c>
    </row>
    <row r="44" spans="1:8" ht="48">
      <c r="A44" s="105" t="s">
        <v>349</v>
      </c>
      <c r="B44" s="61"/>
      <c r="C44" s="61"/>
      <c r="D44" s="62">
        <v>6690.26</v>
      </c>
      <c r="E44" s="62">
        <v>6690.26</v>
      </c>
      <c r="F44" s="61"/>
      <c r="G44" s="61"/>
      <c r="H44" s="112">
        <f t="shared" si="0"/>
        <v>6690.26</v>
      </c>
    </row>
    <row r="45" spans="1:8" ht="48">
      <c r="A45" s="105" t="s">
        <v>350</v>
      </c>
      <c r="B45" s="61"/>
      <c r="C45" s="61"/>
      <c r="D45" s="62">
        <v>7646.51</v>
      </c>
      <c r="E45" s="62">
        <v>7646.51</v>
      </c>
      <c r="F45" s="61"/>
      <c r="G45" s="61"/>
      <c r="H45" s="112">
        <f t="shared" si="0"/>
        <v>7646.51</v>
      </c>
    </row>
    <row r="46" spans="1:8" ht="48">
      <c r="A46" s="105" t="s">
        <v>351</v>
      </c>
      <c r="B46" s="61"/>
      <c r="C46" s="61"/>
      <c r="D46" s="62">
        <v>31635.87</v>
      </c>
      <c r="E46" s="62">
        <v>31635.87</v>
      </c>
      <c r="F46" s="61"/>
      <c r="G46" s="61"/>
      <c r="H46" s="112">
        <f t="shared" si="0"/>
        <v>31635.87</v>
      </c>
    </row>
    <row r="47" spans="1:8" ht="48">
      <c r="A47" s="105" t="s">
        <v>352</v>
      </c>
      <c r="B47" s="61"/>
      <c r="C47" s="61"/>
      <c r="D47" s="62">
        <v>156325.98</v>
      </c>
      <c r="E47" s="62">
        <v>156325.98</v>
      </c>
      <c r="F47" s="61"/>
      <c r="G47" s="61"/>
      <c r="H47" s="112">
        <f t="shared" si="0"/>
        <v>156325.98</v>
      </c>
    </row>
    <row r="48" spans="1:8" ht="48">
      <c r="A48" s="105" t="s">
        <v>353</v>
      </c>
      <c r="B48" s="61"/>
      <c r="C48" s="61"/>
      <c r="D48" s="62">
        <v>77021.86</v>
      </c>
      <c r="E48" s="62">
        <v>77021.86</v>
      </c>
      <c r="F48" s="61"/>
      <c r="G48" s="61"/>
      <c r="H48" s="112">
        <f t="shared" si="0"/>
        <v>77021.86</v>
      </c>
    </row>
    <row r="49" spans="1:8" ht="48">
      <c r="A49" s="105" t="s">
        <v>354</v>
      </c>
      <c r="B49" s="62">
        <v>235799.58</v>
      </c>
      <c r="C49" s="61"/>
      <c r="D49" s="62">
        <v>15574.04</v>
      </c>
      <c r="E49" s="62">
        <v>251373.62</v>
      </c>
      <c r="F49" s="61"/>
      <c r="G49" s="61"/>
      <c r="H49" s="112">
        <f t="shared" si="0"/>
        <v>15574.04</v>
      </c>
    </row>
    <row r="50" spans="1:8" ht="48">
      <c r="A50" s="105" t="s">
        <v>355</v>
      </c>
      <c r="B50" s="61"/>
      <c r="C50" s="61"/>
      <c r="D50" s="62">
        <v>30301.88</v>
      </c>
      <c r="E50" s="62">
        <v>30301.88</v>
      </c>
      <c r="F50" s="61"/>
      <c r="G50" s="61"/>
      <c r="H50" s="112">
        <f t="shared" si="0"/>
        <v>30301.88</v>
      </c>
    </row>
    <row r="51" spans="1:8" ht="48">
      <c r="A51" s="105" t="s">
        <v>356</v>
      </c>
      <c r="B51" s="61"/>
      <c r="C51" s="61"/>
      <c r="D51" s="62">
        <v>18567583.33</v>
      </c>
      <c r="E51" s="62">
        <v>18567583.33</v>
      </c>
      <c r="F51" s="61"/>
      <c r="G51" s="61"/>
      <c r="H51" s="112">
        <f t="shared" si="0"/>
        <v>18567583.33</v>
      </c>
    </row>
    <row r="52" spans="1:8" ht="36">
      <c r="A52" s="105" t="s">
        <v>357</v>
      </c>
      <c r="B52" s="62">
        <v>63913.07</v>
      </c>
      <c r="C52" s="61"/>
      <c r="D52" s="62">
        <v>460260.32</v>
      </c>
      <c r="E52" s="61"/>
      <c r="F52" s="62">
        <v>524173.39</v>
      </c>
      <c r="G52" s="61"/>
      <c r="H52" s="112">
        <f t="shared" si="0"/>
        <v>460260.32</v>
      </c>
    </row>
    <row r="53" spans="1:8" ht="36">
      <c r="A53" s="105" t="s">
        <v>358</v>
      </c>
      <c r="B53" s="61"/>
      <c r="C53" s="61"/>
      <c r="D53" s="62">
        <v>15000000</v>
      </c>
      <c r="E53" s="62">
        <v>15000000</v>
      </c>
      <c r="F53" s="61"/>
      <c r="G53" s="61"/>
      <c r="H53" s="112">
        <f t="shared" si="0"/>
        <v>15000000</v>
      </c>
    </row>
    <row r="54" spans="1:8" ht="48">
      <c r="A54" s="105" t="s">
        <v>359</v>
      </c>
      <c r="B54" s="61"/>
      <c r="C54" s="61"/>
      <c r="D54" s="62">
        <v>110631.18</v>
      </c>
      <c r="E54" s="62">
        <v>110631.18</v>
      </c>
      <c r="F54" s="61"/>
      <c r="G54" s="61"/>
      <c r="H54" s="112">
        <f t="shared" si="0"/>
        <v>110631.18</v>
      </c>
    </row>
    <row r="55" spans="1:8" ht="36">
      <c r="A55" s="105" t="s">
        <v>360</v>
      </c>
      <c r="B55" s="61"/>
      <c r="C55" s="61"/>
      <c r="D55" s="62">
        <v>44779.01</v>
      </c>
      <c r="E55" s="62">
        <v>44779.01</v>
      </c>
      <c r="F55" s="61"/>
      <c r="G55" s="61"/>
      <c r="H55" s="112">
        <f t="shared" si="0"/>
        <v>44779.01</v>
      </c>
    </row>
    <row r="56" spans="1:8" ht="48">
      <c r="A56" s="105" t="s">
        <v>361</v>
      </c>
      <c r="B56" s="61"/>
      <c r="C56" s="61"/>
      <c r="D56" s="62">
        <v>1793.99</v>
      </c>
      <c r="E56" s="62">
        <v>1793.99</v>
      </c>
      <c r="F56" s="61"/>
      <c r="G56" s="61"/>
      <c r="H56" s="112">
        <f t="shared" si="0"/>
        <v>1793.99</v>
      </c>
    </row>
    <row r="57" spans="1:8" ht="60">
      <c r="A57" s="105" t="s">
        <v>362</v>
      </c>
      <c r="B57" s="62">
        <v>48000</v>
      </c>
      <c r="C57" s="61"/>
      <c r="D57" s="62">
        <v>669520.15</v>
      </c>
      <c r="E57" s="62">
        <v>717520.15</v>
      </c>
      <c r="F57" s="61"/>
      <c r="G57" s="61"/>
      <c r="H57" s="112">
        <f t="shared" si="0"/>
        <v>669520.15</v>
      </c>
    </row>
    <row r="58" spans="1:8" ht="48">
      <c r="A58" s="105" t="s">
        <v>363</v>
      </c>
      <c r="B58" s="62">
        <v>23761.95</v>
      </c>
      <c r="C58" s="61"/>
      <c r="D58" s="61"/>
      <c r="E58" s="62">
        <v>23761.95</v>
      </c>
      <c r="F58" s="61"/>
      <c r="G58" s="61"/>
      <c r="H58" s="112">
        <f t="shared" si="0"/>
        <v>0</v>
      </c>
    </row>
    <row r="59" spans="1:8" ht="48">
      <c r="A59" s="105" t="s">
        <v>364</v>
      </c>
      <c r="B59" s="62">
        <v>52590.42</v>
      </c>
      <c r="C59" s="61"/>
      <c r="D59" s="62">
        <v>57415.19</v>
      </c>
      <c r="E59" s="62">
        <v>110005.61</v>
      </c>
      <c r="F59" s="61"/>
      <c r="G59" s="61"/>
      <c r="H59" s="112">
        <f t="shared" si="0"/>
        <v>57415.19</v>
      </c>
    </row>
    <row r="60" spans="1:8" ht="48">
      <c r="A60" s="105" t="s">
        <v>365</v>
      </c>
      <c r="B60" s="61"/>
      <c r="C60" s="61"/>
      <c r="D60" s="62">
        <v>35619.24</v>
      </c>
      <c r="E60" s="62">
        <v>35619.24</v>
      </c>
      <c r="F60" s="61"/>
      <c r="G60" s="61"/>
      <c r="H60" s="112">
        <f t="shared" si="0"/>
        <v>35619.24</v>
      </c>
    </row>
    <row r="61" spans="1:8" ht="48">
      <c r="A61" s="105" t="s">
        <v>366</v>
      </c>
      <c r="B61" s="61"/>
      <c r="C61" s="61"/>
      <c r="D61" s="62">
        <v>98068.09</v>
      </c>
      <c r="E61" s="62">
        <v>98068.09</v>
      </c>
      <c r="F61" s="61"/>
      <c r="G61" s="61"/>
      <c r="H61" s="112">
        <f t="shared" si="0"/>
        <v>98068.09</v>
      </c>
    </row>
    <row r="62" spans="1:8" ht="48">
      <c r="A62" s="105" t="s">
        <v>367</v>
      </c>
      <c r="B62" s="61"/>
      <c r="C62" s="61"/>
      <c r="D62" s="62">
        <v>20367.49</v>
      </c>
      <c r="E62" s="62">
        <v>20367.49</v>
      </c>
      <c r="F62" s="61"/>
      <c r="G62" s="61"/>
      <c r="H62" s="112">
        <f t="shared" si="0"/>
        <v>20367.49</v>
      </c>
    </row>
    <row r="63" spans="1:8" ht="48">
      <c r="A63" s="105" t="s">
        <v>368</v>
      </c>
      <c r="B63" s="61"/>
      <c r="C63" s="61"/>
      <c r="D63" s="62">
        <v>7178.99</v>
      </c>
      <c r="E63" s="62">
        <v>7178.99</v>
      </c>
      <c r="F63" s="61"/>
      <c r="G63" s="61"/>
      <c r="H63" s="112">
        <f t="shared" si="0"/>
        <v>7178.99</v>
      </c>
    </row>
    <row r="64" spans="1:8" ht="36">
      <c r="A64" s="105" t="s">
        <v>369</v>
      </c>
      <c r="B64" s="61"/>
      <c r="C64" s="61"/>
      <c r="D64" s="62">
        <v>7448.7</v>
      </c>
      <c r="E64" s="62">
        <v>7448.7</v>
      </c>
      <c r="F64" s="61"/>
      <c r="G64" s="61"/>
      <c r="H64" s="112">
        <f t="shared" si="0"/>
        <v>7448.7</v>
      </c>
    </row>
    <row r="65" spans="1:8" ht="48">
      <c r="A65" s="105" t="s">
        <v>370</v>
      </c>
      <c r="B65" s="61"/>
      <c r="C65" s="61"/>
      <c r="D65" s="62">
        <v>22071.65</v>
      </c>
      <c r="E65" s="62">
        <v>22071.65</v>
      </c>
      <c r="F65" s="61"/>
      <c r="G65" s="61"/>
      <c r="H65" s="112">
        <f t="shared" si="0"/>
        <v>22071.65</v>
      </c>
    </row>
    <row r="66" spans="1:8" ht="48">
      <c r="A66" s="105" t="s">
        <v>371</v>
      </c>
      <c r="B66" s="61"/>
      <c r="C66" s="61"/>
      <c r="D66" s="62">
        <v>20996.15</v>
      </c>
      <c r="E66" s="62">
        <v>20996.15</v>
      </c>
      <c r="F66" s="61"/>
      <c r="G66" s="61"/>
      <c r="H66" s="112">
        <f t="shared" si="0"/>
        <v>20996.15</v>
      </c>
    </row>
    <row r="67" spans="1:8" ht="48">
      <c r="A67" s="105" t="s">
        <v>372</v>
      </c>
      <c r="B67" s="61"/>
      <c r="C67" s="61"/>
      <c r="D67" s="62">
        <v>28324.44</v>
      </c>
      <c r="E67" s="62">
        <v>28324.44</v>
      </c>
      <c r="F67" s="61"/>
      <c r="G67" s="61"/>
      <c r="H67" s="112">
        <f t="shared" si="0"/>
        <v>28324.44</v>
      </c>
    </row>
    <row r="68" spans="1:8" ht="48">
      <c r="A68" s="105" t="s">
        <v>373</v>
      </c>
      <c r="B68" s="61"/>
      <c r="C68" s="61"/>
      <c r="D68" s="62">
        <v>27902.78</v>
      </c>
      <c r="E68" s="62">
        <v>27902.78</v>
      </c>
      <c r="F68" s="61"/>
      <c r="G68" s="61"/>
      <c r="H68" s="112">
        <f t="shared" si="0"/>
        <v>27902.78</v>
      </c>
    </row>
    <row r="69" spans="1:8" ht="48">
      <c r="A69" s="105" t="s">
        <v>374</v>
      </c>
      <c r="B69" s="61"/>
      <c r="C69" s="61"/>
      <c r="D69" s="62">
        <v>16969.44</v>
      </c>
      <c r="E69" s="62">
        <v>16969.44</v>
      </c>
      <c r="F69" s="61"/>
      <c r="G69" s="61"/>
      <c r="H69" s="112">
        <f t="shared" si="0"/>
        <v>16969.44</v>
      </c>
    </row>
    <row r="70" spans="1:8" ht="48">
      <c r="A70" s="105" t="s">
        <v>375</v>
      </c>
      <c r="B70" s="61"/>
      <c r="C70" s="61"/>
      <c r="D70" s="62">
        <v>32405.97</v>
      </c>
      <c r="E70" s="62">
        <v>32405.97</v>
      </c>
      <c r="F70" s="61"/>
      <c r="G70" s="61"/>
      <c r="H70" s="112">
        <f t="shared" si="0"/>
        <v>32405.97</v>
      </c>
    </row>
    <row r="71" spans="1:8" ht="48">
      <c r="A71" s="105" t="s">
        <v>376</v>
      </c>
      <c r="B71" s="62">
        <v>19773.59</v>
      </c>
      <c r="C71" s="61"/>
      <c r="D71" s="61"/>
      <c r="E71" s="62">
        <v>19773.59</v>
      </c>
      <c r="F71" s="61"/>
      <c r="G71" s="61"/>
      <c r="H71" s="112">
        <f>D71</f>
        <v>0</v>
      </c>
    </row>
    <row r="72" spans="1:8" ht="48">
      <c r="A72" s="105" t="s">
        <v>377</v>
      </c>
      <c r="B72" s="62">
        <v>14519.44</v>
      </c>
      <c r="C72" s="61"/>
      <c r="D72" s="61"/>
      <c r="E72" s="62">
        <v>14519.44</v>
      </c>
      <c r="F72" s="61"/>
      <c r="G72" s="61"/>
      <c r="H72" s="112">
        <f t="shared" si="0"/>
        <v>0</v>
      </c>
    </row>
    <row r="73" spans="1:8" ht="48">
      <c r="A73" s="105" t="s">
        <v>378</v>
      </c>
      <c r="B73" s="62">
        <v>43123.71</v>
      </c>
      <c r="C73" s="61"/>
      <c r="D73" s="61"/>
      <c r="E73" s="62">
        <v>43123.71</v>
      </c>
      <c r="F73" s="61"/>
      <c r="G73" s="61"/>
      <c r="H73" s="112">
        <f t="shared" si="0"/>
        <v>0</v>
      </c>
    </row>
    <row r="74" spans="1:8" ht="48">
      <c r="A74" s="105" t="s">
        <v>379</v>
      </c>
      <c r="B74" s="62">
        <v>30397.5</v>
      </c>
      <c r="C74" s="61"/>
      <c r="D74" s="61"/>
      <c r="E74" s="62">
        <v>30397.5</v>
      </c>
      <c r="F74" s="61"/>
      <c r="G74" s="61"/>
      <c r="H74" s="112">
        <f t="shared" si="0"/>
        <v>0</v>
      </c>
    </row>
    <row r="75" spans="1:8" ht="36">
      <c r="A75" s="105" t="s">
        <v>380</v>
      </c>
      <c r="B75" s="61"/>
      <c r="C75" s="61"/>
      <c r="D75" s="62">
        <v>16288.03</v>
      </c>
      <c r="E75" s="62">
        <v>16288.03</v>
      </c>
      <c r="F75" s="61"/>
      <c r="G75" s="61"/>
      <c r="H75" s="112">
        <f t="shared" si="0"/>
        <v>16288.03</v>
      </c>
    </row>
    <row r="76" spans="1:8" ht="36">
      <c r="A76" s="105" t="s">
        <v>381</v>
      </c>
      <c r="B76" s="61"/>
      <c r="C76" s="61"/>
      <c r="D76" s="62">
        <v>24891.84</v>
      </c>
      <c r="E76" s="62">
        <v>24891.84</v>
      </c>
      <c r="F76" s="61"/>
      <c r="G76" s="61"/>
      <c r="H76" s="112">
        <f t="shared" si="0"/>
        <v>24891.84</v>
      </c>
    </row>
    <row r="77" spans="1:8" ht="48">
      <c r="A77" s="105" t="s">
        <v>382</v>
      </c>
      <c r="B77" s="62">
        <v>43446.21</v>
      </c>
      <c r="C77" s="61"/>
      <c r="D77" s="61"/>
      <c r="E77" s="62">
        <v>43446.21</v>
      </c>
      <c r="F77" s="61"/>
      <c r="G77" s="61"/>
      <c r="H77" s="112">
        <f t="shared" si="0"/>
        <v>0</v>
      </c>
    </row>
    <row r="78" spans="1:8" ht="48">
      <c r="A78" s="105" t="s">
        <v>383</v>
      </c>
      <c r="B78" s="62">
        <v>35914.55</v>
      </c>
      <c r="C78" s="61"/>
      <c r="D78" s="62">
        <v>18867.19</v>
      </c>
      <c r="E78" s="62">
        <v>54781.74</v>
      </c>
      <c r="F78" s="61"/>
      <c r="G78" s="61"/>
      <c r="H78" s="112">
        <f t="shared" si="0"/>
        <v>18867.19</v>
      </c>
    </row>
    <row r="79" spans="1:8" ht="60">
      <c r="A79" s="105" t="s">
        <v>384</v>
      </c>
      <c r="B79" s="61"/>
      <c r="C79" s="61"/>
      <c r="D79" s="62">
        <v>525116.75</v>
      </c>
      <c r="E79" s="62">
        <v>525116.75</v>
      </c>
      <c r="F79" s="61"/>
      <c r="G79" s="61"/>
      <c r="H79" s="112">
        <f t="shared" si="0"/>
        <v>525116.75</v>
      </c>
    </row>
    <row r="80" spans="1:8" ht="36">
      <c r="A80" s="105" t="s">
        <v>385</v>
      </c>
      <c r="B80" s="61"/>
      <c r="C80" s="61"/>
      <c r="D80" s="62">
        <v>17241.6</v>
      </c>
      <c r="E80" s="62">
        <v>17241.6</v>
      </c>
      <c r="F80" s="61"/>
      <c r="G80" s="61"/>
      <c r="H80" s="112">
        <f t="shared" si="0"/>
        <v>17241.6</v>
      </c>
    </row>
    <row r="81" spans="1:8" ht="48">
      <c r="A81" s="105" t="s">
        <v>386</v>
      </c>
      <c r="B81" s="61"/>
      <c r="C81" s="61"/>
      <c r="D81" s="62">
        <v>29531.62</v>
      </c>
      <c r="E81" s="62">
        <v>29531.62</v>
      </c>
      <c r="F81" s="61"/>
      <c r="G81" s="61"/>
      <c r="H81" s="112">
        <f t="shared" si="0"/>
        <v>29531.62</v>
      </c>
    </row>
    <row r="82" spans="1:8" ht="48">
      <c r="A82" s="105" t="s">
        <v>387</v>
      </c>
      <c r="B82" s="61"/>
      <c r="C82" s="61"/>
      <c r="D82" s="62">
        <v>3790.74</v>
      </c>
      <c r="E82" s="62">
        <v>3790.74</v>
      </c>
      <c r="F82" s="61"/>
      <c r="G82" s="61"/>
      <c r="H82" s="112">
        <f aca="true" t="shared" si="1" ref="H82:H109">D82</f>
        <v>3790.74</v>
      </c>
    </row>
    <row r="83" spans="1:8" ht="48">
      <c r="A83" s="105" t="s">
        <v>388</v>
      </c>
      <c r="B83" s="62">
        <v>95000</v>
      </c>
      <c r="C83" s="61"/>
      <c r="D83" s="62">
        <v>395615.63</v>
      </c>
      <c r="E83" s="62">
        <v>490615.63</v>
      </c>
      <c r="F83" s="61"/>
      <c r="G83" s="61"/>
      <c r="H83" s="112">
        <f t="shared" si="1"/>
        <v>395615.63</v>
      </c>
    </row>
    <row r="84" spans="1:8" ht="48">
      <c r="A84" s="105" t="s">
        <v>389</v>
      </c>
      <c r="B84" s="61"/>
      <c r="C84" s="61"/>
      <c r="D84" s="62">
        <v>68174.19</v>
      </c>
      <c r="E84" s="62">
        <v>68174.19</v>
      </c>
      <c r="F84" s="61"/>
      <c r="G84" s="61"/>
      <c r="H84" s="112">
        <f t="shared" si="1"/>
        <v>68174.19</v>
      </c>
    </row>
    <row r="85" spans="1:8" ht="48">
      <c r="A85" s="105" t="s">
        <v>390</v>
      </c>
      <c r="B85" s="61"/>
      <c r="C85" s="61"/>
      <c r="D85" s="62">
        <v>175217.36</v>
      </c>
      <c r="E85" s="62">
        <v>175217.36</v>
      </c>
      <c r="F85" s="61"/>
      <c r="G85" s="61"/>
      <c r="H85" s="112">
        <f t="shared" si="1"/>
        <v>175217.36</v>
      </c>
    </row>
    <row r="86" spans="1:8" ht="48">
      <c r="A86" s="105" t="s">
        <v>391</v>
      </c>
      <c r="B86" s="61"/>
      <c r="C86" s="61"/>
      <c r="D86" s="62">
        <v>6121.74</v>
      </c>
      <c r="E86" s="62">
        <v>6121.74</v>
      </c>
      <c r="F86" s="61"/>
      <c r="G86" s="61"/>
      <c r="H86" s="112">
        <f t="shared" si="1"/>
        <v>6121.74</v>
      </c>
    </row>
    <row r="87" spans="1:8" ht="48">
      <c r="A87" s="105" t="s">
        <v>392</v>
      </c>
      <c r="B87" s="61"/>
      <c r="C87" s="61"/>
      <c r="D87" s="62">
        <v>17885.08</v>
      </c>
      <c r="E87" s="62">
        <v>17885.08</v>
      </c>
      <c r="F87" s="61"/>
      <c r="G87" s="61"/>
      <c r="H87" s="112">
        <f t="shared" si="1"/>
        <v>17885.08</v>
      </c>
    </row>
    <row r="88" spans="1:8" ht="48">
      <c r="A88" s="105" t="s">
        <v>393</v>
      </c>
      <c r="B88" s="61"/>
      <c r="C88" s="61"/>
      <c r="D88" s="62">
        <v>563402.02</v>
      </c>
      <c r="E88" s="62">
        <v>563402.02</v>
      </c>
      <c r="F88" s="61"/>
      <c r="G88" s="61"/>
      <c r="H88" s="112">
        <f t="shared" si="1"/>
        <v>563402.02</v>
      </c>
    </row>
    <row r="89" spans="1:8" ht="48">
      <c r="A89" s="105" t="s">
        <v>394</v>
      </c>
      <c r="B89" s="61"/>
      <c r="C89" s="61"/>
      <c r="D89" s="62">
        <v>78709.22</v>
      </c>
      <c r="E89" s="62">
        <v>78709.22</v>
      </c>
      <c r="F89" s="61"/>
      <c r="G89" s="61"/>
      <c r="H89" s="112">
        <f t="shared" si="1"/>
        <v>78709.22</v>
      </c>
    </row>
    <row r="90" spans="1:8" ht="48">
      <c r="A90" s="105" t="s">
        <v>395</v>
      </c>
      <c r="B90" s="61"/>
      <c r="C90" s="61"/>
      <c r="D90" s="62">
        <v>37048.38</v>
      </c>
      <c r="E90" s="62">
        <v>37048.38</v>
      </c>
      <c r="F90" s="61"/>
      <c r="G90" s="61"/>
      <c r="H90" s="112">
        <f t="shared" si="1"/>
        <v>37048.38</v>
      </c>
    </row>
    <row r="91" spans="1:8" ht="36">
      <c r="A91" s="105" t="s">
        <v>396</v>
      </c>
      <c r="B91" s="61"/>
      <c r="C91" s="61"/>
      <c r="D91" s="62">
        <v>8408.36</v>
      </c>
      <c r="E91" s="62">
        <v>8408.36</v>
      </c>
      <c r="F91" s="61"/>
      <c r="G91" s="61"/>
      <c r="H91" s="112">
        <f t="shared" si="1"/>
        <v>8408.36</v>
      </c>
    </row>
    <row r="92" spans="1:8" ht="48">
      <c r="A92" s="105" t="s">
        <v>397</v>
      </c>
      <c r="B92" s="61"/>
      <c r="C92" s="61"/>
      <c r="D92" s="62">
        <v>90935.32</v>
      </c>
      <c r="E92" s="62">
        <v>90935.32</v>
      </c>
      <c r="F92" s="61"/>
      <c r="G92" s="61"/>
      <c r="H92" s="112">
        <f t="shared" si="1"/>
        <v>90935.32</v>
      </c>
    </row>
    <row r="93" spans="1:8" ht="48">
      <c r="A93" s="105" t="s">
        <v>398</v>
      </c>
      <c r="B93" s="61"/>
      <c r="C93" s="61"/>
      <c r="D93" s="62">
        <v>127904.12</v>
      </c>
      <c r="E93" s="62">
        <v>127904.12</v>
      </c>
      <c r="F93" s="61"/>
      <c r="G93" s="61"/>
      <c r="H93" s="112">
        <f t="shared" si="1"/>
        <v>127904.12</v>
      </c>
    </row>
    <row r="94" spans="1:8" ht="48">
      <c r="A94" s="105" t="s">
        <v>399</v>
      </c>
      <c r="B94" s="61"/>
      <c r="C94" s="61"/>
      <c r="D94" s="62">
        <v>210662.53</v>
      </c>
      <c r="E94" s="62">
        <v>210662.53</v>
      </c>
      <c r="F94" s="61"/>
      <c r="G94" s="61"/>
      <c r="H94" s="112">
        <f t="shared" si="1"/>
        <v>210662.53</v>
      </c>
    </row>
    <row r="95" spans="1:8" ht="48">
      <c r="A95" s="105" t="s">
        <v>400</v>
      </c>
      <c r="B95" s="61"/>
      <c r="C95" s="61"/>
      <c r="D95" s="62">
        <v>60189.9</v>
      </c>
      <c r="E95" s="61"/>
      <c r="F95" s="62">
        <v>60189.9</v>
      </c>
      <c r="G95" s="61"/>
      <c r="H95" s="112">
        <f t="shared" si="1"/>
        <v>60189.9</v>
      </c>
    </row>
    <row r="96" spans="1:8" ht="36">
      <c r="A96" s="105" t="s">
        <v>401</v>
      </c>
      <c r="B96" s="61"/>
      <c r="C96" s="61"/>
      <c r="D96" s="62">
        <v>71378.03</v>
      </c>
      <c r="E96" s="61"/>
      <c r="F96" s="62">
        <v>71378.03</v>
      </c>
      <c r="G96" s="61"/>
      <c r="H96" s="112">
        <f t="shared" si="1"/>
        <v>71378.03</v>
      </c>
    </row>
    <row r="97" spans="1:8" ht="48">
      <c r="A97" s="105" t="s">
        <v>402</v>
      </c>
      <c r="B97" s="61"/>
      <c r="C97" s="61"/>
      <c r="D97" s="62">
        <v>59520.19</v>
      </c>
      <c r="E97" s="62">
        <v>59520.19</v>
      </c>
      <c r="F97" s="61"/>
      <c r="G97" s="61"/>
      <c r="H97" s="112">
        <f t="shared" si="1"/>
        <v>59520.19</v>
      </c>
    </row>
    <row r="98" spans="1:8" ht="48">
      <c r="A98" s="105" t="s">
        <v>403</v>
      </c>
      <c r="B98" s="61"/>
      <c r="C98" s="61"/>
      <c r="D98" s="62">
        <v>22030.23</v>
      </c>
      <c r="E98" s="62">
        <v>22030.23</v>
      </c>
      <c r="F98" s="61"/>
      <c r="G98" s="61"/>
      <c r="H98" s="112">
        <f t="shared" si="1"/>
        <v>22030.23</v>
      </c>
    </row>
    <row r="99" spans="1:8" ht="48">
      <c r="A99" s="105" t="s">
        <v>404</v>
      </c>
      <c r="B99" s="61"/>
      <c r="C99" s="61"/>
      <c r="D99" s="62">
        <v>55262.7</v>
      </c>
      <c r="E99" s="62">
        <v>55262.7</v>
      </c>
      <c r="F99" s="61"/>
      <c r="G99" s="61"/>
      <c r="H99" s="112">
        <f t="shared" si="1"/>
        <v>55262.7</v>
      </c>
    </row>
    <row r="100" spans="1:8" ht="36">
      <c r="A100" s="105" t="s">
        <v>405</v>
      </c>
      <c r="B100" s="61"/>
      <c r="C100" s="61"/>
      <c r="D100" s="62">
        <v>124628.33</v>
      </c>
      <c r="E100" s="62">
        <v>124628.33</v>
      </c>
      <c r="F100" s="61"/>
      <c r="G100" s="61"/>
      <c r="H100" s="112">
        <f t="shared" si="1"/>
        <v>124628.33</v>
      </c>
    </row>
    <row r="101" spans="1:8" ht="48">
      <c r="A101" s="105" t="s">
        <v>406</v>
      </c>
      <c r="B101" s="61"/>
      <c r="C101" s="61"/>
      <c r="D101" s="62">
        <v>120833.33</v>
      </c>
      <c r="E101" s="62">
        <v>120833.33</v>
      </c>
      <c r="F101" s="61"/>
      <c r="G101" s="61"/>
      <c r="H101" s="112">
        <f t="shared" si="1"/>
        <v>120833.33</v>
      </c>
    </row>
    <row r="102" spans="1:8" ht="48.75" customHeight="1">
      <c r="A102" s="105" t="s">
        <v>420</v>
      </c>
      <c r="B102" s="61"/>
      <c r="C102" s="61"/>
      <c r="D102" s="62">
        <v>120833.34</v>
      </c>
      <c r="E102" s="62">
        <v>120833.34</v>
      </c>
      <c r="F102" s="61"/>
      <c r="G102" s="61"/>
      <c r="H102" s="112">
        <f t="shared" si="1"/>
        <v>120833.34</v>
      </c>
    </row>
    <row r="103" spans="1:8" ht="48">
      <c r="A103" s="105" t="s">
        <v>407</v>
      </c>
      <c r="B103" s="61"/>
      <c r="C103" s="61"/>
      <c r="D103" s="62">
        <v>22840.92</v>
      </c>
      <c r="E103" s="62">
        <v>22840.92</v>
      </c>
      <c r="F103" s="61"/>
      <c r="G103" s="61"/>
      <c r="H103" s="112">
        <f t="shared" si="1"/>
        <v>22840.92</v>
      </c>
    </row>
    <row r="104" spans="1:8" ht="48">
      <c r="A104" s="105" t="s">
        <v>408</v>
      </c>
      <c r="B104" s="61"/>
      <c r="C104" s="61"/>
      <c r="D104" s="62">
        <v>45856.51</v>
      </c>
      <c r="E104" s="62">
        <v>45856.51</v>
      </c>
      <c r="F104" s="61"/>
      <c r="G104" s="61"/>
      <c r="H104" s="112">
        <f t="shared" si="1"/>
        <v>45856.51</v>
      </c>
    </row>
    <row r="105" spans="1:8" ht="48">
      <c r="A105" s="105" t="s">
        <v>409</v>
      </c>
      <c r="B105" s="61"/>
      <c r="C105" s="61"/>
      <c r="D105" s="62">
        <v>16414.03</v>
      </c>
      <c r="E105" s="62">
        <v>16414.03</v>
      </c>
      <c r="F105" s="61"/>
      <c r="G105" s="61"/>
      <c r="H105" s="112">
        <f t="shared" si="1"/>
        <v>16414.03</v>
      </c>
    </row>
    <row r="106" spans="1:8" ht="48">
      <c r="A106" s="105" t="s">
        <v>410</v>
      </c>
      <c r="B106" s="61"/>
      <c r="C106" s="61"/>
      <c r="D106" s="62">
        <v>99511.05</v>
      </c>
      <c r="E106" s="62">
        <v>99511.05</v>
      </c>
      <c r="F106" s="61"/>
      <c r="G106" s="61"/>
      <c r="H106" s="112">
        <f t="shared" si="1"/>
        <v>99511.05</v>
      </c>
    </row>
    <row r="107" spans="1:8" ht="48">
      <c r="A107" s="105" t="s">
        <v>411</v>
      </c>
      <c r="B107" s="61"/>
      <c r="C107" s="61"/>
      <c r="D107" s="62">
        <v>2237.3</v>
      </c>
      <c r="E107" s="62">
        <v>2237.3</v>
      </c>
      <c r="F107" s="61"/>
      <c r="G107" s="61"/>
      <c r="H107" s="112">
        <f t="shared" si="1"/>
        <v>2237.3</v>
      </c>
    </row>
    <row r="108" spans="1:8" ht="48">
      <c r="A108" s="105" t="s">
        <v>412</v>
      </c>
      <c r="B108" s="61"/>
      <c r="C108" s="61"/>
      <c r="D108" s="62">
        <v>68192.97</v>
      </c>
      <c r="E108" s="62">
        <v>68192.97</v>
      </c>
      <c r="F108" s="61"/>
      <c r="G108" s="61"/>
      <c r="H108" s="112">
        <f t="shared" si="1"/>
        <v>68192.97</v>
      </c>
    </row>
    <row r="109" spans="1:8" ht="48">
      <c r="A109" s="105" t="s">
        <v>413</v>
      </c>
      <c r="B109" s="61"/>
      <c r="C109" s="61"/>
      <c r="D109" s="62">
        <v>410000</v>
      </c>
      <c r="E109" s="61"/>
      <c r="F109" s="62">
        <v>410000</v>
      </c>
      <c r="G109" s="61"/>
      <c r="H109" s="112">
        <f t="shared" si="1"/>
        <v>410000</v>
      </c>
    </row>
    <row r="110" spans="1:7" ht="12.75">
      <c r="A110" s="102" t="s">
        <v>414</v>
      </c>
      <c r="B110" s="101"/>
      <c r="C110" s="101"/>
      <c r="D110" s="100">
        <v>5459263.16</v>
      </c>
      <c r="E110" s="100">
        <v>5459263.16</v>
      </c>
      <c r="F110" s="101"/>
      <c r="G110" s="101"/>
    </row>
    <row r="111" spans="1:7" ht="12.75">
      <c r="A111" s="103" t="s">
        <v>415</v>
      </c>
      <c r="B111" s="101"/>
      <c r="C111" s="101"/>
      <c r="D111" s="100">
        <v>5459263.16</v>
      </c>
      <c r="E111" s="100">
        <v>5459263.16</v>
      </c>
      <c r="F111" s="101"/>
      <c r="G111" s="101"/>
    </row>
    <row r="112" spans="1:8" ht="24">
      <c r="A112" s="104" t="s">
        <v>416</v>
      </c>
      <c r="B112" s="61"/>
      <c r="C112" s="61"/>
      <c r="D112" s="62">
        <v>1237916.67</v>
      </c>
      <c r="E112" s="62">
        <v>1237916.67</v>
      </c>
      <c r="F112" s="61"/>
      <c r="G112" s="61"/>
      <c r="H112" s="112">
        <f>D112</f>
        <v>1237916.67</v>
      </c>
    </row>
    <row r="113" spans="1:8" ht="24">
      <c r="A113" s="104" t="s">
        <v>417</v>
      </c>
      <c r="B113" s="61"/>
      <c r="C113" s="61"/>
      <c r="D113" s="62">
        <v>1237916.67</v>
      </c>
      <c r="E113" s="62">
        <v>1237916.67</v>
      </c>
      <c r="F113" s="61"/>
      <c r="G113" s="61"/>
      <c r="H113" s="112">
        <f>D113</f>
        <v>1237916.67</v>
      </c>
    </row>
    <row r="114" spans="1:8" ht="36">
      <c r="A114" s="104" t="s">
        <v>418</v>
      </c>
      <c r="B114" s="61"/>
      <c r="C114" s="61"/>
      <c r="D114" s="62">
        <v>2973429.82</v>
      </c>
      <c r="E114" s="62">
        <v>2973429.82</v>
      </c>
      <c r="F114" s="61"/>
      <c r="G114" s="61"/>
      <c r="H114" s="112">
        <f>D114</f>
        <v>2973429.82</v>
      </c>
    </row>
    <row r="115" spans="1:8" ht="48">
      <c r="A115" s="104" t="s">
        <v>419</v>
      </c>
      <c r="B115" s="61"/>
      <c r="C115" s="61"/>
      <c r="D115" s="62">
        <v>10000</v>
      </c>
      <c r="E115" s="62">
        <v>10000</v>
      </c>
      <c r="F115" s="61"/>
      <c r="G115" s="61"/>
      <c r="H115" s="112">
        <f>D115</f>
        <v>10000</v>
      </c>
    </row>
    <row r="116" spans="1:8" ht="12.75">
      <c r="A116" s="106" t="s">
        <v>30</v>
      </c>
      <c r="B116" s="107">
        <v>1412126.58</v>
      </c>
      <c r="C116" s="108"/>
      <c r="D116" s="107">
        <f>D9</f>
        <v>47527907.620000005</v>
      </c>
      <c r="E116" s="107">
        <f>E9</f>
        <v>47872419</v>
      </c>
      <c r="F116" s="107">
        <v>1067615.2</v>
      </c>
      <c r="G116" s="108"/>
      <c r="H116" s="112">
        <f>SUM(H9:H115)</f>
        <v>47454840.29</v>
      </c>
    </row>
    <row r="119" spans="4:5" ht="12.75">
      <c r="D119" s="113">
        <f>H116</f>
        <v>47454840.29</v>
      </c>
      <c r="E119" s="114" t="s">
        <v>421</v>
      </c>
    </row>
    <row r="120" spans="4:5" ht="12.75">
      <c r="D120" s="113">
        <v>116055.24</v>
      </c>
      <c r="E120" s="114" t="s">
        <v>424</v>
      </c>
    </row>
    <row r="121" spans="4:5" ht="12.75">
      <c r="D121" s="113">
        <f>D119-D120</f>
        <v>47338785.05</v>
      </c>
      <c r="E121" s="114"/>
    </row>
    <row r="122" spans="4:5" ht="12.75">
      <c r="D122" s="113"/>
      <c r="E122" s="114"/>
    </row>
    <row r="123" spans="4:5" ht="12.75">
      <c r="D123" s="113"/>
      <c r="E123" s="114"/>
    </row>
    <row r="124" spans="2:4" ht="12.75">
      <c r="B124" s="114" t="s">
        <v>423</v>
      </c>
      <c r="D124" s="3">
        <v>8667000</v>
      </c>
    </row>
    <row r="125" spans="2:4" ht="12.75">
      <c r="B125" s="114" t="s">
        <v>422</v>
      </c>
      <c r="D125" s="113">
        <f>D121-D124</f>
        <v>38671785.05</v>
      </c>
    </row>
  </sheetData>
  <sheetProtection/>
  <mergeCells count="11">
    <mergeCell ref="D7:D8"/>
    <mergeCell ref="E7:E8"/>
    <mergeCell ref="F7:F8"/>
    <mergeCell ref="G7:G8"/>
    <mergeCell ref="A4:G4"/>
    <mergeCell ref="B6:C6"/>
    <mergeCell ref="D6:E6"/>
    <mergeCell ref="F6:G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Главный бухгалтер</cp:lastModifiedBy>
  <cp:lastPrinted>2024-03-29T12:14:35Z</cp:lastPrinted>
  <dcterms:created xsi:type="dcterms:W3CDTF">1996-10-08T23:32:33Z</dcterms:created>
  <dcterms:modified xsi:type="dcterms:W3CDTF">2024-03-29T12:20:31Z</dcterms:modified>
  <cp:category/>
  <cp:version/>
  <cp:contentType/>
  <cp:contentStatus/>
</cp:coreProperties>
</file>